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448D2C2E-9DD6-45DE-91C8-C92A8C1C5270}" xr6:coauthVersionLast="47" xr6:coauthVersionMax="47" xr10:uidLastSave="{00000000-0000-0000-0000-000000000000}"/>
  <bookViews>
    <workbookView xWindow="-110" yWindow="-110" windowWidth="19420" windowHeight="10420" firstSheet="1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Inventory'!$A$5:$R$228</definedName>
    <definedName name="_xlnm._FilterDatabase" localSheetId="4" hidden="1">'Stock Bal_Audit'!$B$3:$E$87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Bal'!$L$2:$O$86</definedName>
    <definedName name="_xlnm.Print_Area" localSheetId="4">'Stock Bal_Audit'!$B$1:$E$87</definedName>
  </definedNames>
  <calcPr calcId="191029" iterateDelta="1E-4"/>
  <pivotCaches>
    <pivotCache cacheId="113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223" i="1" l="1"/>
  <c r="P229" i="1"/>
  <c r="P230" i="1"/>
  <c r="P231" i="1"/>
  <c r="O225" i="1"/>
  <c r="M230" i="1"/>
  <c r="M231" i="1" s="1"/>
  <c r="L231" i="1"/>
  <c r="L230" i="1"/>
  <c r="B231" i="1"/>
  <c r="C231" i="1"/>
  <c r="B230" i="1"/>
  <c r="C230" i="1"/>
  <c r="O200" i="1"/>
  <c r="O226" i="1"/>
  <c r="O218" i="1"/>
  <c r="O153" i="1"/>
  <c r="O208" i="1"/>
  <c r="O220" i="1"/>
  <c r="O215" i="1"/>
  <c r="O174" i="1"/>
  <c r="O209" i="1"/>
  <c r="O182" i="1"/>
  <c r="O179" i="1"/>
  <c r="L229" i="1" l="1"/>
  <c r="M229" i="1" s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22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O93" i="1"/>
  <c r="P202" i="1" l="1"/>
  <c r="O190" i="1"/>
  <c r="O188" i="1"/>
  <c r="O65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<sst xmlns="http://schemas.openxmlformats.org/spreadsheetml/2006/main" count="2633" uniqueCount="743">
  <si>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</si>
  <si>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</si>
  <si>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</si>
  <si>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</si>
  <si>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</si>
  <si>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</si>
  <si>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</si>
  <si>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</si>
  <si>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</si>
  <si>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</si>
  <si>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</si>
  <si>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</si>
  <si>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</si>
  <si>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</si>
  <si>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</si>
  <si>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</si>
  <si>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</si>
  <si>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</si>
  <si>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</si>
  <si>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</si>
  <si>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</si>
  <si>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</si>
  <si>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</si>
  <si>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</si>
  <si>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</si>
  <si>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</si>
  <si>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</si>
  <si>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</si>
  <si>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</si>
  <si>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</si>
  <si>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</si>
  <si>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</si>
  <si>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</si>
  <si>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</si>
  <si>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</si>
  <si>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</si>
  <si>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</si>
  <si>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</si>
  <si>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</si>
  <si>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</si>
  <si>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</si>
  <si>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</si>
  <si>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</si>
  <si>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</si>
  <si>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</si>
  <si>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</si>
  <si>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</si>
  <si>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</si>
  <si>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</si>
  <si>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</si>
  <si>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</si>
  <si>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</si>
  <si>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</si>
  <si>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</si>
  <si>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</si>
  <si>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</si>
  <si>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</si>
  <si>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</si>
  <si>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</si>
  <si>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</si>
  <si>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</si>
  <si>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</si>
  <si>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</si>
  <si>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</si>
  <si>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</si>
  <si>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</si>
  <si>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</si>
  <si>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</si>
  <si>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</si>
  <si>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</si>
  <si>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</si>
  <si>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</si>
  <si>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</si>
  <si>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</si>
  <si>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</si>
  <si>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</si>
  <si>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</si>
  <si>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</si>
  <si>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</si>
  <si>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</si>
  <si>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</si>
  <si>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</si>
  <si>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</si>
  <si>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</si>
  <si>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</si>
  <si>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</si>
  <si>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</si>
  <si>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</si>
  <si>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</si>
  <si>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</si>
  <si>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</si>
  <si>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</si>
  <si>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</si>
  <si>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</si>
  <si>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</si>
  <si>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</si>
  <si>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</si>
  <si>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</si>
  <si>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</si>
  <si>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</si>
  <si>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</si>
  <si>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</si>
  <si>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</si>
  <si>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</si>
  <si>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</si>
  <si>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</si>
  <si>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</si>
  <si>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</si>
  <si>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</si>
  <si>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</si>
  <si>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</si>
  <si>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</si>
  <si>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</si>
  <si>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</si>
  <si>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</si>
  <si>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</si>
  <si>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</si>
  <si>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</si>
  <si>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</si>
  <si>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</si>
  <si>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</si>
  <si>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</si>
  <si>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</si>
  <si>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</si>
  <si>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</si>
  <si>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</si>
  <si>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</si>
  <si>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</si>
  <si>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</si>
  <si>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</si>
  <si>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</si>
  <si>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</si>
  <si>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</si>
  <si>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</si>
  <si>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</si>
  <si>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</si>
  <si>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</si>
  <si>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</si>
  <si>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</si>
  <si>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</si>
  <si>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</si>
  <si>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</si>
  <si>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</si>
  <si>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</si>
  <si>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</si>
  <si>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</si>
  <si>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</si>
  <si>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</si>
  <si>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</si>
  <si>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</si>
  <si>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</si>
  <si>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</si>
  <si>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</si>
  <si>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</si>
  <si>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</si>
  <si>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</si>
  <si>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</si>
  <si>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</si>
  <si>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</si>
  <si>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</si>
  <si>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</si>
  <si>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</si>
  <si>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</si>
  <si>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</si>
  <si>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</si>
  <si>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</si>
  <si>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</si>
  <si>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</si>
  <si>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</si>
  <si>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</si>
  <si>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</si>
  <si>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</si>
  <si>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</si>
  <si>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</si>
  <si>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</si>
  <si>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</si>
  <si>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</si>
  <si>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</si>
  <si>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</si>
  <si>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</si>
  <si>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</si>
  <si>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</si>
  <si>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</si>
  <si>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</si>
  <si>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</si>
  <si>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</si>
  <si>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</si>
  <si>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</si>
  <si>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</si>
  <si>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</si>
  <si>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</si>
  <si>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</si>
  <si>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</si>
  <si>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</si>
  <si>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</si>
  <si>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</si>
  <si>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</si>
  <si>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</si>
  <si>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</si>
  <si>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</si>
  <si>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</si>
  <si>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</si>
  <si>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</si>
  <si>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</si>
  <si>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</si>
  <si>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</si>
  <si>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</si>
  <si>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</si>
  <si>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</si>
  <si>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</si>
  <si>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</si>
  <si>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</si>
  <si>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</si>
  <si>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</si>
  <si>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</si>
  <si>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</si>
  <si>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</si>
  <si>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</si>
  <si>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</si>
  <si>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</si>
  <si>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</si>
  <si>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</si>
  <si>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</si>
  <si>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</si>
  <si>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</si>
  <si>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</si>
  <si>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</si>
  <si>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</si>
  <si>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</si>
  <si>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</si>
  <si>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</si>
  <si>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</si>
  <si>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</si>
  <si>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</si>
  <si>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</si>
  <si>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</si>
  <si>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</si>
  <si>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</si>
  <si>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</si>
  <si>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</si>
  <si>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</si>
  <si>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</si>
  <si>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</si>
  <si>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</si>
  <si>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</si>
  <si>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</si>
  <si>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</si>
  <si>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</si>
  <si>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</si>
  <si>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</si>
  <si>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</si>
  <si>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</si>
  <si>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</si>
  <si>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</si>
  <si>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</si>
  <si>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</si>
  <si>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</si>
  <si>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</si>
  <si>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</si>
  <si>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</si>
  <si>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</si>
  <si>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</si>
  <si>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</si>
  <si>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</si>
  <si>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</si>
  <si>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</si>
  <si>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</si>
  <si>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</si>
  <si>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</si>
  <si>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</si>
  <si>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</si>
  <si>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</si>
  <si>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</si>
  <si>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</si>
  <si>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</si>
  <si>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</si>
  <si>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</si>
  <si>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</si>
  <si>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</si>
  <si>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</si>
  <si>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</si>
  <si>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</si>
  <si>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</si>
  <si>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</si>
  <si>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</si>
  <si>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</si>
  <si>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</si>
  <si>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</si>
  <si>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</si>
  <si>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</si>
  <si>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</si>
  <si>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</si>
  <si>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</si>
  <si>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</si>
  <si>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</si>
  <si>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</si>
  <si>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</si>
  <si>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</si>
  <si>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</si>
  <si>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</si>
  <si>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</si>
  <si>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</si>
  <si>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</si>
  <si>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</si>
  <si>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</si>
  <si>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</si>
  <si>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</si>
  <si>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</si>
  <si>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</si>
  <si>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</si>
  <si>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</si>
  <si>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</si>
  <si>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</si>
  <si>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</si>
  <si>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</si>
  <si>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</si>
  <si>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</si>
  <si>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</si>
  <si>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</si>
  <si>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</si>
  <si>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</si>
  <si>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</si>
  <si>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</si>
  <si>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</si>
  <si>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</si>
  <si>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</si>
  <si>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</si>
  <si>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</si>
  <si>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</si>
  <si>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</si>
  <si>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</si>
  <si>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</si>
  <si>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</si>
  <si>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</si>
  <si>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</si>
  <si>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</si>
  <si>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</si>
  <si>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</si>
  <si>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</si>
  <si>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</si>
  <si>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</si>
  <si>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</si>
  <si>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</si>
  <si>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</si>
  <si>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</si>
  <si>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</si>
  <si>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</si>
  <si>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</si>
  <si>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</si>
  <si>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</si>
  <si>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</si>
  <si>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</si>
  <si>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</si>
  <si>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</si>
  <si>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</si>
  <si>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</si>
  <si>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</si>
  <si>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</si>
  <si>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</si>
  <si>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</si>
  <si>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</si>
  <si>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</si>
  <si>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</si>
  <si>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</si>
  <si>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</si>
  <si>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</si>
  <si>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</si>
  <si>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</si>
  <si>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</si>
  <si>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</si>
  <si>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</si>
  <si>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</si>
  <si>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</si>
  <si>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</si>
  <si>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</si>
  <si>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</si>
  <si>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</si>
  <si>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</si>
  <si>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</si>
  <si>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</si>
  <si>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</si>
  <si>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</si>
  <si>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</si>
  <si>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</si>
  <si>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</si>
  <si>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</si>
  <si>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</si>
  <si>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</si>
  <si>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</si>
  <si>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</si>
  <si>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</si>
  <si>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</si>
  <si>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</si>
  <si>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</si>
  <si>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</si>
  <si>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</si>
  <si>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</si>
  <si>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</si>
  <si>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</si>
  <si>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</si>
  <si>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</si>
  <si>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</si>
  <si>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</si>
  <si>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</si>
  <si>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</si>
  <si>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</si>
  <si>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</si>
  <si>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</si>
  <si>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</si>
  <si>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</si>
  <si>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</si>
  <si>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</si>
  <si>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</si>
  <si>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</si>
  <si>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</si>
  <si>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</si>
  <si>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</si>
  <si>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</si>
  <si>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</si>
  <si>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</si>
  <si>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</si>
  <si>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</si>
  <si>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</si>
  <si>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</si>
  <si>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</si>
  <si>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</si>
  <si>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</si>
  <si>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</si>
  <si>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</si>
  <si>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</si>
  <si>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</si>
  <si>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</si>
  <si>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</si>
  <si>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</si>
  <si>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</si>
  <si>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</si>
  <si>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</si>
  <si>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</si>
  <si>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</si>
  <si>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</si>
  <si>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</si>
  <si>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</si>
  <si>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</si>
  <si>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</si>
  <si>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</si>
  <si>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</si>
  <si>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</si>
  <si>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</si>
  <si>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</si>
  <si>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</si>
  <si>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</si>
  <si>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</si>
  <si>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</si>
  <si>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</si>
  <si>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</si>
  <si>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</si>
  <si>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</si>
  <si>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</si>
  <si>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</si>
  <si>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</si>
  <si>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</si>
  <si>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</si>
  <si>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</si>
  <si>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</si>
  <si>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</si>
  <si>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</si>
  <si>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</si>
  <si>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</si>
  <si>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</si>
  <si>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</si>
  <si>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</si>
  <si>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</si>
  <si>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</si>
  <si>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</si>
  <si>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</si>
  <si>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</si>
  <si>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</si>
  <si>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</si>
  <si>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</si>
  <si>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</si>
  <si>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</si>
  <si>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</si>
  <si>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</si>
  <si>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</si>
  <si>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</si>
  <si>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</si>
  <si>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</si>
  <si>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</si>
  <si>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</si>
  <si>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</si>
  <si>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</si>
  <si>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</si>
  <si>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</si>
  <si>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</si>
  <si>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</si>
  <si>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</si>
  <si>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</si>
  <si>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</si>
  <si>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</si>
  <si>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</si>
  <si>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</si>
  <si>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</si>
  <si>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</si>
  <si>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</si>
  <si>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</si>
  <si>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</si>
  <si>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</si>
  <si>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</si>
  <si>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</si>
  <si>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</si>
  <si>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</si>
  <si>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</si>
  <si>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</si>
  <si>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</si>
  <si>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</si>
  <si>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</si>
  <si>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</si>
  <si>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</si>
  <si>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</si>
  <si>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</si>
  <si>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</si>
  <si>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</si>
  <si>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</si>
  <si>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</si>
  <si>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</si>
  <si>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</si>
  <si>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</si>
  <si>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</si>
  <si>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</si>
  <si>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</si>
  <si>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</si>
  <si>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</si>
  <si>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</si>
  <si>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</si>
  <si>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</si>
  <si>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</si>
  <si>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</si>
  <si>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</si>
  <si>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</si>
  <si>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</si>
  <si>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</si>
  <si>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</si>
  <si>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</si>
  <si>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</si>
  <si>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</si>
  <si>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</si>
  <si>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</si>
  <si>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</si>
  <si>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</si>
  <si>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</si>
  <si>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</si>
  <si>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</si>
  <si>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</si>
  <si>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</si>
  <si>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</si>
  <si>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</si>
  <si>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</si>
  <si>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</si>
  <si>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</si>
  <si>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</si>
  <si>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</si>
  <si>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</si>
  <si>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</si>
  <si>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</si>
  <si>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</si>
  <si>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</si>
  <si>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</si>
  <si>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</si>
  <si>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</si>
  <si>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</si>
  <si>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</si>
  <si>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</si>
  <si>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</si>
  <si>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</si>
  <si>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</si>
  <si>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</si>
  <si>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r>
      <t xml:space="preserve">DO67(1), DO73(1), </t>
    </r>
    <r>
      <rPr>
        <sz val="11"/>
        <color rgb="FFFF0000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</si>
  <si>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</si>
  <si>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</si>
  <si>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</si>
  <si>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</si>
  <si>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</si>
  <si>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</si>
  <si>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</si>
  <si>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</si>
  <si>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</si>
  <si>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</si>
  <si>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</si>
  <si>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</si>
  <si>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</si>
  <si>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</si>
  <si>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</si>
  <si>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</si>
  <si>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</si>
  <si>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</si>
  <si>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</si>
  <si>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</si>
  <si>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</si>
  <si>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</si>
  <si>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</si>
  <si>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</si>
  <si>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</si>
  <si>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</si>
  <si>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</si>
  <si>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</si>
  <si>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</si>
  <si>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</si>
  <si>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</si>
  <si>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</si>
  <si>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</si>
  <si>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</si>
  <si>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</si>
  <si>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</si>
  <si>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</si>
  <si>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</si>
  <si>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</si>
  <si>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</si>
  <si>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</si>
  <si>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</si>
  <si>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</si>
  <si>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24/11, 29/1, 3/2, 27/12, 8/1/22</t>
  </si>
  <si>
    <t>DO53(1), DO75(1), DO77(1), DO177(1), DO185(1)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</si>
  <si>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</si>
  <si>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</si>
  <si>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</si>
  <si>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</si>
  <si>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</si>
  <si>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</si>
  <si>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</si>
  <si>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24/3, 1/4, 21/5, 10/1/22</t>
  </si>
  <si>
    <t>DO91(2), DO96(2), DO106(2), DO186(2)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</si>
  <si>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</si>
  <si>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</si>
  <si>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</si>
  <si>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</si>
  <si>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</si>
  <si>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</si>
  <si>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</si>
  <si>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</si>
  <si>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</si>
  <si>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</si>
  <si>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</si>
  <si>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</si>
  <si>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</si>
  <si>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</si>
  <si>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</si>
  <si>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</si>
  <si>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</si>
  <si>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</si>
  <si>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</si>
  <si>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</si>
  <si>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</si>
  <si>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</si>
  <si>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</si>
  <si>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</si>
  <si>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</si>
  <si>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</si>
  <si>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</si>
  <si>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</si>
  <si>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</si>
  <si>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</si>
  <si>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</si>
  <si>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</si>
  <si>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</si>
  <si>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</si>
  <si>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</si>
  <si>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</si>
  <si>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</si>
  <si>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</si>
  <si>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</si>
  <si>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</si>
  <si>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</si>
  <si>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</si>
  <si>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</si>
  <si>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</si>
  <si>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</si>
  <si>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</si>
  <si>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</si>
  <si>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</si>
  <si>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</si>
  <si>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</si>
  <si>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</si>
  <si>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</si>
  <si>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</si>
  <si>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</si>
  <si>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</si>
  <si>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</si>
  <si>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</si>
  <si>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</si>
  <si>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</si>
  <si>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DO200(1)</t>
  </si>
  <si>
    <t>6/1/22</t>
  </si>
  <si>
    <t>DO183(3)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</si>
  <si>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</si>
  <si>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</si>
  <si>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</si>
  <si>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</si>
  <si>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</si>
  <si>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</si>
  <si>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</si>
  <si>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</si>
  <si>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</si>
  <si>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</si>
  <si>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</si>
  <si>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</si>
  <si>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</si>
  <si>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</si>
  <si>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</si>
  <si>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</si>
  <si>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</si>
  <si>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</si>
  <si>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</si>
  <si>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</si>
  <si>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</si>
  <si>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</si>
  <si>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</si>
  <si>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10/1/22, 22/1/22, 10/2/22, 19/2/22, 22/2/22</t>
  </si>
  <si>
    <t>DO186(1), DO194(1), DO198(1), DO202(6), DO205(1)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</si>
  <si>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</si>
  <si>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</si>
  <si>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</si>
  <si>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</si>
  <si>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</si>
  <si>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</si>
  <si>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22/2/22</t>
  </si>
  <si>
    <t>DO205(1)</t>
  </si>
  <si>
    <t>DO200(4), DO201(2), DO205(2), DO206(1)</t>
  </si>
  <si>
    <t>17/2/22, 18/2/22, 22/2/22, 24/2/22</t>
  </si>
  <si>
    <t>13/1/22, 18/1/22, 24/2/22</t>
  </si>
  <si>
    <t>DO189(11), DO193(5), DO206(1)</t>
  </si>
  <si>
    <t>19/10, 26/10, 6/11, 11/11, 10/12, 20/12, 22/12, 30/12, 13/1/22, 18/1/22, 24/2/22</t>
  </si>
  <si>
    <t>DO140(1), DO144(1), DO155(1), DO159(2), DO169(1), DO173(1), DO175(1), DO179(1), DO189(1), DO193(1), DO206(1)</t>
  </si>
  <si>
    <t>24/1/22, 15/2/22, 21/2/22, 24/2/22</t>
  </si>
  <si>
    <t>DO195(3), DO199(4), DO203(2), DO206(4)</t>
  </si>
  <si>
    <t>19/2/22, 21/2/22, 24/2/22, 26/2/22</t>
  </si>
  <si>
    <t>DO202(1), DO203(2), DO206(2), DO207(1)</t>
  </si>
  <si>
    <t>13/1/22, 14/1/22, 18/1/22, 26/2/22</t>
  </si>
  <si>
    <t>DO189(11), DO190(2), D0193(4), DO207(1)</t>
  </si>
  <si>
    <t>15/2/22, 26/2/22</t>
  </si>
  <si>
    <t>DO199(3), DO208(1)</t>
  </si>
  <si>
    <t>T26044</t>
  </si>
  <si>
    <t>24/3/21, 10/2/22, 22/2/22</t>
  </si>
  <si>
    <t>DO89(1), DO198(2), DO205(1)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</si>
</sst>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79998168889431442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2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8" borderId="0" xfId="0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CCECFF"/>
      <color rgb="FF99FF99"/>
      <color rgb="FF66FF99"/>
      <color rgb="FF99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70.emf"/><Relationship Id="rId2" Type="http://schemas.openxmlformats.org/officeDocument/2006/relationships/image" Target="../media/image69.emf"/><Relationship Id="rId1" Type="http://schemas.openxmlformats.org/officeDocument/2006/relationships/image" Target="../media/image68.emf"/><Relationship Id="rId4" Type="http://schemas.openxmlformats.org/officeDocument/2006/relationships/image" Target="../media/image7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400050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488950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6350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317500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406400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273050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317500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355600</xdr:colOff>
          <xdr:row>94</xdr:row>
          <xdr:rowOff>50800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6350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368300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330200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317500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273050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317500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304800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633.043133912041" createdVersion="7" refreshedVersion="7" minRefreshableVersion="3" recordCount="226" xr:uid="{0D8D9330-BFFA-4799-B8D0-EEB2ECDC7352}">
  <cacheSource type="worksheet">
    <worksheetSource ref="A5:R231" sheet="Raw Inventory"/>
  </cacheSource>
  <cacheFields count="18">
    <cacheField name="Date" numFmtId="14">
      <sharedItems containsDate="1" containsMixedTypes="1" minDate="2019-12-19T00:00:00" maxDate="2022-02-25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22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01124"/>
        <s v="0001127"/>
        <s v="00004352"/>
        <s v="00001130"/>
        <s v="00001131"/>
        <s v="00001132"/>
        <s v="00001136"/>
        <s v="T26044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83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955904.20000000007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39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26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7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"/>
    <n v="6"/>
    <n v="4"/>
    <s v="DO53(1), DO75(1), DO77(1), DO177(1), DO185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"/>
    <n v="8"/>
    <n v="4"/>
    <s v="DO91(2), DO96(2), DO106(2), DO18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8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5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7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77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7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7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7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8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8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79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0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1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8(2)"/>
    <m/>
  </r>
  <r>
    <d v="2021-10-15T00:00:00"/>
    <x v="5"/>
    <x v="2"/>
    <x v="81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2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3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4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2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2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5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6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6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7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88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89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89"/>
    <x v="0"/>
    <s v="RA Pigment Super Black (5kg)"/>
    <x v="64"/>
    <s v="Ex"/>
    <n v="1"/>
    <s v="Tin"/>
    <n v="105"/>
    <n v="105"/>
    <n v="589651.4"/>
    <m/>
    <m/>
    <n v="1"/>
    <m/>
    <m/>
  </r>
  <r>
    <d v="2021-11-03T00:00:00"/>
    <x v="6"/>
    <x v="2"/>
    <x v="90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1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2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3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3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4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5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6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7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8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99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99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0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1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1"/>
    <x v="0"/>
    <s v="RA Butanox M50 (5kg)"/>
    <x v="7"/>
    <s v="Delivered"/>
    <n v="12"/>
    <s v="Bottle"/>
    <n v="90"/>
    <n v="1080"/>
    <n v="653880.70000000007"/>
    <s v="10/1/22, 22/1/22, 10/2/22, 19/2/22, 22/2/22"/>
    <n v="10"/>
    <n v="2"/>
    <s v="DO186(1), DO194(1), DO198(1), DO202(6), DO205(1)"/>
    <m/>
  </r>
  <r>
    <d v="2021-12-02T00:00:00"/>
    <x v="0"/>
    <x v="2"/>
    <x v="102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3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3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4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4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5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5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06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07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08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07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07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09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0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0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0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1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2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3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3"/>
    <x v="0"/>
    <s v="RA CSM 450 (60Kg) 64m(L) x 2080mm(W)"/>
    <x v="75"/>
    <s v="Delivered"/>
    <n v="20"/>
    <s v="Roll"/>
    <n v="528"/>
    <n v="10560"/>
    <n v="754703.20000000007"/>
    <s v="13/1/22, 14/1/22, 18/1/22, 26/2/22"/>
    <n v="18"/>
    <n v="2"/>
    <s v="DO189(11), DO190(2), D0193(4), DO207(1)"/>
    <m/>
  </r>
  <r>
    <d v="2021-12-31T00:00:00"/>
    <x v="0"/>
    <x v="2"/>
    <x v="2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4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4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4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4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15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15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15"/>
    <x v="8"/>
    <s v="RG Woven Roving E-600 (45kg) 1120mm"/>
    <x v="78"/>
    <s v="Ex"/>
    <n v="20"/>
    <s v="Roll"/>
    <n v="283.5"/>
    <n v="5670"/>
    <n v="810613.20000000007"/>
    <s v="13/1/22, 18/1/22, 24/2/22"/>
    <n v="17"/>
    <n v="3"/>
    <s v="DO189(11), DO193(5), DO206(1)"/>
    <m/>
  </r>
  <r>
    <d v="2022-01-06T00:00:00"/>
    <x v="7"/>
    <x v="3"/>
    <x v="116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17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17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18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18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18"/>
    <x v="8"/>
    <s v="RG TR104 Hi Temp Wax"/>
    <x v="80"/>
    <s v="Ex"/>
    <n v="12"/>
    <s v="Tin"/>
    <n v="46"/>
    <n v="552"/>
    <n v="824765.20000000007"/>
    <s v="6/1/22"/>
    <n v="3"/>
    <n v="9"/>
    <s v="DO183(3)"/>
    <m/>
  </r>
  <r>
    <d v="2022-01-17T00:00:00"/>
    <x v="7"/>
    <x v="3"/>
    <x v="28"/>
    <x v="0"/>
    <s v="RA Talcum Powder (25kg)"/>
    <x v="10"/>
    <s v="Delivered"/>
    <n v="40"/>
    <s v="Bag"/>
    <n v="32.5"/>
    <n v="1300"/>
    <n v="826065.20000000007"/>
    <s v="22/2/22"/>
    <n v="1"/>
    <n v="39"/>
    <s v="DO205(1)"/>
    <m/>
  </r>
  <r>
    <d v="2022-01-17T00:00:00"/>
    <x v="7"/>
    <x v="3"/>
    <x v="28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28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28"/>
    <x v="0"/>
    <s v="RA Mepoxe M (5kg)"/>
    <x v="36"/>
    <s v="Delivered"/>
    <n v="20"/>
    <s v="Bottle"/>
    <n v="65"/>
    <n v="1300"/>
    <n v="854935.20000000007"/>
    <s v="24/1/22, 15/2/22, 21/2/22, 24/2/22"/>
    <n v="13"/>
    <n v="7"/>
    <s v="DO195(3), DO199(4), DO203(2), DO206(4)"/>
    <m/>
  </r>
  <r>
    <d v="2022-01-17T00:00:00"/>
    <x v="7"/>
    <x v="3"/>
    <x v="28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19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19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19"/>
    <x v="8"/>
    <s v="RG CSM 450 (30Kg) 64m(L) x 1040mm(W)"/>
    <x v="76"/>
    <s v="Ex"/>
    <n v="20"/>
    <s v="Roll"/>
    <n v="270"/>
    <n v="5400"/>
    <n v="888770.20000000007"/>
    <s v="17/2/22"/>
    <n v="1"/>
    <n v="19"/>
    <s v="DO200(1)"/>
    <m/>
  </r>
  <r>
    <d v="2022-01-26T00:00:00"/>
    <x v="7"/>
    <x v="3"/>
    <x v="119"/>
    <x v="8"/>
    <s v="RG CSM 450 Jushi 54kg 1860mm(W)"/>
    <x v="81"/>
    <s v="Ex"/>
    <n v="10"/>
    <s v="Roll"/>
    <n v="486"/>
    <n v="4860"/>
    <n v="893630.20000000007"/>
    <s v="24/3/21, 10/2/22, 22/2/22"/>
    <n v="4"/>
    <n v="6"/>
    <s v="DO89(1), DO198(2), DO205(1)"/>
    <m/>
  </r>
  <r>
    <d v="2022-01-26T00:00:00"/>
    <x v="7"/>
    <x v="3"/>
    <x v="119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0"/>
    <x v="8"/>
    <s v="RG CSM 300 (30Kg) 64m(L) x 1040mm(W)"/>
    <x v="77"/>
    <s v="Ex"/>
    <n v="10"/>
    <s v="Roll"/>
    <n v="270"/>
    <n v="2700"/>
    <n v="897680.20000000007"/>
    <s v="15/2/22, 26/2/22"/>
    <n v="4"/>
    <n v="6"/>
    <s v="DO199(3), DO208(1)"/>
    <m/>
  </r>
  <r>
    <d v="2022-02-14T00:00:00"/>
    <x v="8"/>
    <x v="3"/>
    <x v="28"/>
    <x v="0"/>
    <s v="RA Resin 3317AW (220Kg)"/>
    <x v="17"/>
    <s v="Delivered"/>
    <n v="15"/>
    <s v="Drum"/>
    <n v="1815"/>
    <n v="27225"/>
    <n v="924905.20000000007"/>
    <s v="19/2/22, 21/2/22, 24/2/22, 26/2/22"/>
    <n v="6"/>
    <n v="9"/>
    <s v="DO202(1), DO203(2), DO206(2), DO207(1)"/>
    <m/>
  </r>
  <r>
    <d v="2022-02-18T00:00:00"/>
    <x v="8"/>
    <x v="3"/>
    <x v="28"/>
    <x v="0"/>
    <s v="RA Nor 3338W (220Kg)"/>
    <x v="9"/>
    <s v="Delivered"/>
    <n v="15"/>
    <s v="Drum"/>
    <n v="1815"/>
    <n v="27225"/>
    <n v="952130.20000000007"/>
    <m/>
    <m/>
    <n v="15"/>
    <m/>
    <m/>
  </r>
  <r>
    <d v="2022-02-18T00:00:00"/>
    <x v="8"/>
    <x v="3"/>
    <x v="121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28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28"/>
    <x v="0"/>
    <s v="RA Butanox M50 (5kg)"/>
    <x v="7"/>
    <s v="Delivered"/>
    <n v="12"/>
    <s v="Bottle"/>
    <n v="90"/>
    <n v="1080"/>
    <n v="955124.20000000007"/>
    <m/>
    <m/>
    <n v="12"/>
    <m/>
    <m/>
  </r>
  <r>
    <d v="2022-02-24T00:00:00"/>
    <x v="8"/>
    <x v="3"/>
    <x v="28"/>
    <x v="0"/>
    <s v="RA Aerosil (Silica Fume) (10Kg)"/>
    <x v="32"/>
    <s v="Delivered"/>
    <n v="2"/>
    <s v="Bag"/>
    <n v="390"/>
    <n v="780"/>
    <n v="955904.20000000007"/>
    <m/>
    <m/>
    <n v="2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39E76B-E2EC-4665-A531-19D4CE6D18BA}" name="PivotTable2" cacheId="11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53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22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7"/>
        <item x="80"/>
        <item x="81"/>
        <item x="82"/>
        <item x="87"/>
        <item x="73"/>
        <item x="74"/>
        <item x="78"/>
        <item x="79"/>
        <item x="83"/>
        <item x="84"/>
        <item x="85"/>
        <item x="86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7"/>
        <item x="108"/>
        <item x="109"/>
        <item x="110"/>
        <item x="111"/>
        <item x="112"/>
        <item x="106"/>
        <item x="113"/>
        <item x="114"/>
        <item x="115"/>
        <item x="116"/>
        <item x="117"/>
        <item x="118"/>
        <item x="119"/>
        <item x="120"/>
        <item x="121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84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249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5"/>
      <x v="13"/>
    </i>
    <i r="3">
      <x v="71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t="default" r="1">
      <x/>
    </i>
    <i r="1">
      <x v="2"/>
      <x v="45"/>
      <x v="2"/>
    </i>
    <i r="3"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74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3"/>
    </i>
    <i r="3">
      <x v="4"/>
    </i>
    <i r="3">
      <x v="6"/>
    </i>
    <i r="3">
      <x v="19"/>
    </i>
    <i r="3">
      <x v="24"/>
    </i>
    <i r="3">
      <x v="25"/>
    </i>
    <i r="3">
      <x v="31"/>
    </i>
    <i r="3">
      <x v="49"/>
    </i>
    <i t="default" r="1">
      <x/>
    </i>
    <i r="1">
      <x v="6"/>
      <x v="116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14"/>
      <x v="121"/>
      <x v="82"/>
    </i>
    <i t="default" r="1">
      <x v="14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E1CB67-A4BC-41E1-B724-6F90E077A5E1}" name="PivotTable1" cacheId="11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200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8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96">
    <i>
      <x/>
      <x v="2"/>
    </i>
    <i r="1">
      <x v="4"/>
    </i>
    <i r="1">
      <x v="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80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1"/>
    </i>
    <i r="1">
      <x v="44"/>
    </i>
    <i r="1">
      <x v="45"/>
    </i>
    <i r="1">
      <x v="47"/>
    </i>
    <i r="1">
      <x v="48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7AA5E2-C4F8-4D70-A137-75831DEDA7C2}" name="PivotTable2" cacheId="11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8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8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8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38" Type="http://schemas.openxmlformats.org/officeDocument/2006/relationships/comments" Target="../comments1.xml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oleObject" Target="../embeddings/oleObject67.bin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9.bin"/><Relationship Id="rId12" Type="http://schemas.openxmlformats.org/officeDocument/2006/relationships/image" Target="../media/image71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8.emf"/><Relationship Id="rId11" Type="http://schemas.openxmlformats.org/officeDocument/2006/relationships/oleObject" Target="../embeddings/oleObject71.bin"/><Relationship Id="rId5" Type="http://schemas.openxmlformats.org/officeDocument/2006/relationships/oleObject" Target="../embeddings/oleObject68.bin"/><Relationship Id="rId10" Type="http://schemas.openxmlformats.org/officeDocument/2006/relationships/image" Target="../media/image70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70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694</v>
      </c>
      <c r="B14" t="s">
        <v>41</v>
      </c>
      <c r="C14" t="s">
        <v>695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238"/>
  <sheetViews>
    <sheetView topLeftCell="B231" zoomScale="90" zoomScaleNormal="90" workbookViewId="0">
      <selection activeCell="Q223" sqref="Q223"/>
    </sheetView>
  </sheetViews>
  <sheetFormatPr defaultRowHeight="14.5" x14ac:dyDescent="0.35"/>
  <cols>
    <col min="1" max="1" width="11.08984375" style="99" customWidth="1"/>
    <col min="2" max="2" width="5.3632812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6" width="20" style="93" customWidth="1"/>
    <col min="7" max="7" width="20.08984375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1.72656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8.2695312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705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576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43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620</v>
      </c>
      <c r="O65" s="3">
        <f>2+1+1+1+1</f>
        <v>6</v>
      </c>
      <c r="P65" s="9">
        <f>I65-O65</f>
        <v>4</v>
      </c>
      <c r="Q65" s="23" t="s">
        <v>621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663</v>
      </c>
      <c r="G79" s="59" t="s">
        <v>663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702</v>
      </c>
      <c r="O83" s="3">
        <f>2+2+4+2+1+1</f>
        <v>12</v>
      </c>
      <c r="P83" s="9">
        <f t="shared" si="12"/>
        <v>0</v>
      </c>
      <c r="Q83" s="23" t="s">
        <v>703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629</v>
      </c>
      <c r="O93" s="3">
        <f>2+2+2+2</f>
        <v>8</v>
      </c>
      <c r="P93" s="69">
        <f t="shared" si="12"/>
        <v>4</v>
      </c>
      <c r="Q93" s="23" t="s">
        <v>630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/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663</v>
      </c>
      <c r="G96" s="59" t="s">
        <v>663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17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637</v>
      </c>
      <c r="O100" s="3">
        <f>4+1+4+4</f>
        <v>13</v>
      </c>
      <c r="P100" s="69">
        <f t="shared" si="12"/>
        <v>7</v>
      </c>
      <c r="Q100" s="23" t="s">
        <v>638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19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17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379</v>
      </c>
      <c r="O102" s="3">
        <v>1</v>
      </c>
      <c r="P102" s="69">
        <f t="shared" si="12"/>
        <v>1</v>
      </c>
      <c r="Q102" s="23" t="s">
        <v>317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17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650</v>
      </c>
      <c r="G104" s="59" t="s">
        <v>650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602</v>
      </c>
      <c r="O108" s="88">
        <f>1+4+4+4+1+1+1</f>
        <v>16</v>
      </c>
      <c r="P108" s="69">
        <f t="shared" si="12"/>
        <v>0</v>
      </c>
      <c r="Q108" s="92" t="s">
        <v>603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706</v>
      </c>
      <c r="O121" s="88">
        <f>5+4+1</f>
        <v>10</v>
      </c>
      <c r="P121" s="91">
        <f t="shared" si="12"/>
        <v>0</v>
      </c>
      <c r="Q121" s="92" t="s">
        <v>707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682</v>
      </c>
      <c r="G122" s="107" t="s">
        <v>682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680</v>
      </c>
      <c r="O122" s="88">
        <f>1+1</f>
        <v>2</v>
      </c>
      <c r="P122" s="91">
        <f t="shared" si="12"/>
        <v>0</v>
      </c>
      <c r="Q122" s="92" t="s">
        <v>681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/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/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18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581</v>
      </c>
      <c r="O129" s="88">
        <f>3+4+4+5</f>
        <v>16</v>
      </c>
      <c r="P129" s="91">
        <f t="shared" si="12"/>
        <v>0</v>
      </c>
      <c r="Q129" s="92" t="s">
        <v>582</v>
      </c>
      <c r="R129" s="92"/>
    </row>
    <row r="130" spans="1:18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18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18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18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18" ht="43.5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18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635</v>
      </c>
      <c r="O135" s="88">
        <f>1+1</f>
        <v>2</v>
      </c>
      <c r="P135" s="91">
        <f t="shared" si="12"/>
        <v>0</v>
      </c>
      <c r="Q135" s="92" t="s">
        <v>636</v>
      </c>
      <c r="R135" s="92"/>
    </row>
    <row r="136" spans="1:18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18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</row>
    <row r="138" spans="1:18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708</v>
      </c>
      <c r="O138" s="88">
        <f>2+1+1+1+2+1+2</f>
        <v>10</v>
      </c>
      <c r="P138" s="91">
        <f t="shared" ref="P138:P172" si="39">I138-O138</f>
        <v>0</v>
      </c>
      <c r="Q138" s="92" t="s">
        <v>709</v>
      </c>
      <c r="R138" s="92"/>
    </row>
    <row r="139" spans="1:18" ht="43.5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18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437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18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18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18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18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618</v>
      </c>
      <c r="O148" s="88">
        <f>6+2+1+3</f>
        <v>12</v>
      </c>
      <c r="P148" s="91">
        <f t="shared" si="39"/>
        <v>0</v>
      </c>
      <c r="Q148" s="92" t="s">
        <v>619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452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730</v>
      </c>
      <c r="O153" s="88">
        <f>1+1+1+2+1+1+1+1+1+1+1</f>
        <v>12</v>
      </c>
      <c r="P153" s="91">
        <f t="shared" si="39"/>
        <v>0</v>
      </c>
      <c r="Q153" s="92" t="s">
        <v>731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631</v>
      </c>
      <c r="O158" s="88">
        <f>1+1+1+4+2+1+1+1</f>
        <v>12</v>
      </c>
      <c r="P158" s="91">
        <f t="shared" si="39"/>
        <v>0</v>
      </c>
      <c r="Q158" s="92" t="s">
        <v>632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650</v>
      </c>
      <c r="G160" s="59" t="s">
        <v>650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678</v>
      </c>
      <c r="O160" s="88">
        <f>1+1+1+1</f>
        <v>4</v>
      </c>
      <c r="P160" s="91">
        <f t="shared" si="39"/>
        <v>0</v>
      </c>
      <c r="Q160" s="92" t="s">
        <v>679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/>
      <c r="O163" s="88"/>
      <c r="P163" s="91">
        <f t="shared" si="39"/>
        <v>1</v>
      </c>
      <c r="Q163" s="92"/>
      <c r="R163" s="92"/>
    </row>
    <row r="164" spans="1:18" ht="43.5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646</v>
      </c>
      <c r="O166" s="88">
        <f>1+3+1</f>
        <v>5</v>
      </c>
      <c r="P166" s="91">
        <f t="shared" si="39"/>
        <v>0</v>
      </c>
      <c r="Q166" s="92" t="s">
        <v>647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626</v>
      </c>
      <c r="O168" s="88">
        <v>4</v>
      </c>
      <c r="P168" s="91">
        <f t="shared" si="39"/>
        <v>0</v>
      </c>
      <c r="Q168" s="92" t="s">
        <v>633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/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648</v>
      </c>
      <c r="O170" s="88">
        <f>2+1+2</f>
        <v>5</v>
      </c>
      <c r="P170" s="91">
        <f t="shared" si="39"/>
        <v>0</v>
      </c>
      <c r="Q170" s="92" t="s">
        <v>649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722</v>
      </c>
      <c r="O174" s="88">
        <f>2+3+4+3+5+3+3+5+4+2+2+10+8+1+2+10+5+4+4</f>
        <v>80</v>
      </c>
      <c r="P174" s="91">
        <f>I174-O174</f>
        <v>0</v>
      </c>
      <c r="Q174" s="92" t="s">
        <v>723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585</v>
      </c>
      <c r="O175" s="88">
        <f>1+3</f>
        <v>4</v>
      </c>
      <c r="P175" s="91">
        <f t="shared" ref="P175:P231" si="65">I175-O175</f>
        <v>0</v>
      </c>
      <c r="Q175" s="92" t="s">
        <v>586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596</v>
      </c>
      <c r="O176" s="88">
        <f>3+1</f>
        <v>4</v>
      </c>
      <c r="P176" s="91">
        <f t="shared" si="65"/>
        <v>0</v>
      </c>
      <c r="Q176" s="92" t="s">
        <v>597</v>
      </c>
      <c r="R176" s="92"/>
    </row>
    <row r="177" spans="1:18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18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670</v>
      </c>
      <c r="O178" s="88">
        <f>1+2+4+4+4+4+1</f>
        <v>20</v>
      </c>
      <c r="P178" s="91">
        <f t="shared" si="65"/>
        <v>0</v>
      </c>
      <c r="Q178" s="92" t="s">
        <v>669</v>
      </c>
      <c r="R178" s="92"/>
    </row>
    <row r="179" spans="1:18" ht="72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716</v>
      </c>
      <c r="O179" s="88">
        <f>1+1+1+6+1</f>
        <v>10</v>
      </c>
      <c r="P179" s="91">
        <f t="shared" si="65"/>
        <v>2</v>
      </c>
      <c r="Q179" s="92" t="s">
        <v>717</v>
      </c>
      <c r="R179" s="92"/>
    </row>
    <row r="180" spans="1:18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583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616</v>
      </c>
      <c r="O180" s="88">
        <f>3+1+4+2</f>
        <v>10</v>
      </c>
      <c r="P180" s="91">
        <f t="shared" si="65"/>
        <v>0</v>
      </c>
      <c r="Q180" s="92" t="s">
        <v>617</v>
      </c>
      <c r="R180" s="92"/>
    </row>
    <row r="181" spans="1:18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577</v>
      </c>
      <c r="R181" s="92"/>
    </row>
    <row r="182" spans="1:18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718</v>
      </c>
      <c r="O182" s="88">
        <f>1+1+1</f>
        <v>3</v>
      </c>
      <c r="P182" s="91">
        <f t="shared" si="65"/>
        <v>0</v>
      </c>
      <c r="Q182" s="92" t="s">
        <v>719</v>
      </c>
      <c r="R182" s="92"/>
    </row>
    <row r="183" spans="1:18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18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18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18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18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18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653</v>
      </c>
      <c r="E188" s="125" t="s">
        <v>339</v>
      </c>
      <c r="F188" s="107" t="s">
        <v>580</v>
      </c>
      <c r="G188" s="107" t="s">
        <v>580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622</v>
      </c>
      <c r="O188" s="88">
        <f>7+8+2+1+2</f>
        <v>20</v>
      </c>
      <c r="P188" s="91">
        <f t="shared" si="65"/>
        <v>0</v>
      </c>
      <c r="Q188" s="92" t="s">
        <v>623</v>
      </c>
      <c r="R188" s="92"/>
    </row>
    <row r="189" spans="1:18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578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610</v>
      </c>
      <c r="O189" s="88">
        <f>2+2+1</f>
        <v>5</v>
      </c>
      <c r="P189" s="91">
        <f t="shared" si="65"/>
        <v>0</v>
      </c>
      <c r="Q189" s="92" t="s">
        <v>611</v>
      </c>
      <c r="R189" s="92"/>
    </row>
    <row r="190" spans="1:18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579</v>
      </c>
      <c r="E190" s="125" t="s">
        <v>347</v>
      </c>
      <c r="F190" s="59" t="s">
        <v>584</v>
      </c>
      <c r="G190" s="59" t="s">
        <v>584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624</v>
      </c>
      <c r="O190" s="88">
        <f>4+1+3+2</f>
        <v>10</v>
      </c>
      <c r="P190" s="91">
        <f t="shared" si="65"/>
        <v>0</v>
      </c>
      <c r="Q190" s="92" t="s">
        <v>625</v>
      </c>
      <c r="R190" s="92"/>
    </row>
    <row r="191" spans="1:18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578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587</v>
      </c>
      <c r="R191" s="92"/>
    </row>
    <row r="192" spans="1:18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578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588</v>
      </c>
      <c r="R192" s="92"/>
    </row>
    <row r="193" spans="1:18" x14ac:dyDescent="0.35">
      <c r="A193" s="106" t="s">
        <v>589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590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591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595</v>
      </c>
      <c r="E194" s="116" t="s">
        <v>502</v>
      </c>
      <c r="F194" s="107" t="s">
        <v>592</v>
      </c>
      <c r="G194" s="107" t="s">
        <v>592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598</v>
      </c>
      <c r="O194" s="88">
        <v>8</v>
      </c>
      <c r="P194" s="91">
        <f t="shared" si="65"/>
        <v>0</v>
      </c>
      <c r="Q194" s="92" t="s">
        <v>599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595</v>
      </c>
      <c r="E195" s="116" t="s">
        <v>502</v>
      </c>
      <c r="F195" s="107" t="s">
        <v>593</v>
      </c>
      <c r="G195" s="107" t="s">
        <v>593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710</v>
      </c>
      <c r="O195" s="88">
        <f>1+1</f>
        <v>2</v>
      </c>
      <c r="P195" s="91">
        <f t="shared" si="65"/>
        <v>0</v>
      </c>
      <c r="Q195" s="92" t="s">
        <v>711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595</v>
      </c>
      <c r="E196" s="116" t="s">
        <v>502</v>
      </c>
      <c r="F196" s="107" t="s">
        <v>594</v>
      </c>
      <c r="G196" s="107" t="s">
        <v>594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600</v>
      </c>
      <c r="O196" s="88">
        <v>4</v>
      </c>
      <c r="P196" s="91">
        <f t="shared" si="65"/>
        <v>0</v>
      </c>
      <c r="Q196" s="92" t="s">
        <v>601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604</v>
      </c>
      <c r="E197" s="116" t="s">
        <v>502</v>
      </c>
      <c r="F197" s="107" t="s">
        <v>592</v>
      </c>
      <c r="G197" s="107" t="s">
        <v>592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606</v>
      </c>
      <c r="O197" s="88">
        <v>2</v>
      </c>
      <c r="P197" s="91">
        <f t="shared" si="65"/>
        <v>0</v>
      </c>
      <c r="Q197" s="92" t="s">
        <v>607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605</v>
      </c>
      <c r="E198" s="116" t="s">
        <v>502</v>
      </c>
      <c r="F198" s="107" t="s">
        <v>592</v>
      </c>
      <c r="G198" s="107" t="s">
        <v>592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608</v>
      </c>
      <c r="O198" s="88">
        <v>2</v>
      </c>
      <c r="P198" s="91">
        <f t="shared" si="65"/>
        <v>0</v>
      </c>
      <c r="Q198" s="92" t="s">
        <v>609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654</v>
      </c>
      <c r="E199" s="117" t="s">
        <v>10</v>
      </c>
      <c r="F199" s="107" t="s">
        <v>615</v>
      </c>
      <c r="G199" s="107" t="s">
        <v>615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612</v>
      </c>
      <c r="O199" s="88">
        <f>5+15</f>
        <v>20</v>
      </c>
      <c r="P199" s="91">
        <f t="shared" si="65"/>
        <v>0</v>
      </c>
      <c r="Q199" s="92" t="s">
        <v>613</v>
      </c>
      <c r="R199" s="92"/>
    </row>
    <row r="200" spans="1:18" ht="58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654</v>
      </c>
      <c r="E200" s="117" t="s">
        <v>10</v>
      </c>
      <c r="F200" s="107" t="s">
        <v>614</v>
      </c>
      <c r="G200" s="107" t="s">
        <v>614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736</v>
      </c>
      <c r="O200" s="88">
        <f>11+2+4+1</f>
        <v>18</v>
      </c>
      <c r="P200" s="91">
        <f t="shared" si="65"/>
        <v>2</v>
      </c>
      <c r="Q200" s="92" t="s">
        <v>737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/>
      <c r="E201" s="117" t="s">
        <v>10</v>
      </c>
      <c r="F201" s="107" t="s">
        <v>615</v>
      </c>
      <c r="G201" s="107" t="s">
        <v>615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712</v>
      </c>
      <c r="O201" s="88">
        <f>4+3+7+6</f>
        <v>20</v>
      </c>
      <c r="P201" s="91">
        <f t="shared" si="65"/>
        <v>0</v>
      </c>
      <c r="Q201" s="92" t="s">
        <v>713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656</v>
      </c>
      <c r="E202" s="125" t="s">
        <v>347</v>
      </c>
      <c r="F202" s="59" t="s">
        <v>584</v>
      </c>
      <c r="G202" s="59" t="s">
        <v>584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667</v>
      </c>
      <c r="O202" s="88">
        <f>3+1</f>
        <v>4</v>
      </c>
      <c r="P202" s="91">
        <f t="shared" si="65"/>
        <v>0</v>
      </c>
      <c r="Q202" s="92" t="s">
        <v>668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656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641</v>
      </c>
      <c r="O203" s="88">
        <f>4+2</f>
        <v>6</v>
      </c>
      <c r="P203" s="91">
        <f t="shared" si="65"/>
        <v>0</v>
      </c>
      <c r="Q203" s="92" t="s">
        <v>640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656</v>
      </c>
      <c r="E204" s="125" t="s">
        <v>347</v>
      </c>
      <c r="F204" s="107" t="s">
        <v>627</v>
      </c>
      <c r="G204" s="107" t="s">
        <v>627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626</v>
      </c>
      <c r="O204" s="88">
        <v>20</v>
      </c>
      <c r="P204" s="91">
        <f t="shared" si="65"/>
        <v>0</v>
      </c>
      <c r="Q204" s="92" t="s">
        <v>634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656</v>
      </c>
      <c r="E205" s="125" t="s">
        <v>347</v>
      </c>
      <c r="F205" s="107" t="s">
        <v>628</v>
      </c>
      <c r="G205" s="107" t="s">
        <v>628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651</v>
      </c>
      <c r="O205" s="88">
        <f>1+1</f>
        <v>2</v>
      </c>
      <c r="P205" s="91">
        <f t="shared" si="65"/>
        <v>0</v>
      </c>
      <c r="Q205" s="92" t="s">
        <v>652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657</v>
      </c>
      <c r="E206" s="125" t="s">
        <v>347</v>
      </c>
      <c r="F206" s="59" t="s">
        <v>584</v>
      </c>
      <c r="G206" s="59" t="s">
        <v>584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642</v>
      </c>
      <c r="O206" s="88">
        <v>8</v>
      </c>
      <c r="P206" s="91">
        <f t="shared" si="65"/>
        <v>0</v>
      </c>
      <c r="Q206" s="92" t="s">
        <v>643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657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644</v>
      </c>
      <c r="O207" s="88">
        <v>2</v>
      </c>
      <c r="P207" s="91">
        <f t="shared" si="65"/>
        <v>0</v>
      </c>
      <c r="Q207" s="92" t="s">
        <v>645</v>
      </c>
      <c r="R207" s="92"/>
    </row>
    <row r="208" spans="1:18" ht="43.5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657</v>
      </c>
      <c r="E208" s="125" t="s">
        <v>347</v>
      </c>
      <c r="F208" s="107" t="s">
        <v>639</v>
      </c>
      <c r="G208" s="107" t="s">
        <v>639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728</v>
      </c>
      <c r="O208" s="88">
        <f>11+5+1</f>
        <v>17</v>
      </c>
      <c r="P208" s="91">
        <f t="shared" si="65"/>
        <v>3</v>
      </c>
      <c r="Q208" s="92" t="s">
        <v>729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655</v>
      </c>
      <c r="E209" s="125" t="s">
        <v>307</v>
      </c>
      <c r="F209" s="59" t="s">
        <v>650</v>
      </c>
      <c r="G209" s="59" t="s">
        <v>650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720</v>
      </c>
      <c r="O209" s="88">
        <f>1+2+1</f>
        <v>4</v>
      </c>
      <c r="P209" s="91">
        <f t="shared" si="65"/>
        <v>0</v>
      </c>
      <c r="Q209" s="92" t="s">
        <v>721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658</v>
      </c>
      <c r="E210" s="125" t="s">
        <v>347</v>
      </c>
      <c r="F210" s="107" t="s">
        <v>628</v>
      </c>
      <c r="G210" s="107" t="s">
        <v>628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675</v>
      </c>
      <c r="O210" s="88">
        <f>4+1+1</f>
        <v>6</v>
      </c>
      <c r="P210" s="91">
        <f t="shared" si="65"/>
        <v>0</v>
      </c>
      <c r="Q210" s="108" t="s">
        <v>676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658</v>
      </c>
      <c r="E211" s="125" t="s">
        <v>347</v>
      </c>
      <c r="F211" s="107" t="s">
        <v>627</v>
      </c>
      <c r="G211" s="107" t="s">
        <v>627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688</v>
      </c>
      <c r="O211" s="88">
        <f>4</f>
        <v>4</v>
      </c>
      <c r="P211" s="91">
        <f t="shared" si="65"/>
        <v>0</v>
      </c>
      <c r="Q211" s="92" t="s">
        <v>689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659</v>
      </c>
      <c r="E212" s="125" t="s">
        <v>347</v>
      </c>
      <c r="F212" s="59" t="s">
        <v>584</v>
      </c>
      <c r="G212" s="59" t="s">
        <v>584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700</v>
      </c>
      <c r="O212" s="88">
        <f>2+2</f>
        <v>4</v>
      </c>
      <c r="P212" s="91">
        <f t="shared" si="65"/>
        <v>0</v>
      </c>
      <c r="Q212" s="92" t="s">
        <v>701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659</v>
      </c>
      <c r="E213" s="125" t="s">
        <v>347</v>
      </c>
      <c r="F213" s="107" t="s">
        <v>660</v>
      </c>
      <c r="G213" s="107" t="s">
        <v>660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1" si="89">SUM(I213*K213)</f>
        <v>1936</v>
      </c>
      <c r="M213" s="7">
        <f t="shared" si="44"/>
        <v>824213.20000000007</v>
      </c>
      <c r="N213" s="105" t="s">
        <v>664</v>
      </c>
      <c r="O213" s="88">
        <v>1</v>
      </c>
      <c r="P213" s="91">
        <f t="shared" si="65"/>
        <v>0</v>
      </c>
      <c r="Q213" s="108" t="s">
        <v>665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659</v>
      </c>
      <c r="E214" s="125" t="s">
        <v>347</v>
      </c>
      <c r="F214" s="102" t="s">
        <v>693</v>
      </c>
      <c r="G214" s="102" t="s">
        <v>693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1" si="90">SUM(M213+L214)</f>
        <v>824765.20000000007</v>
      </c>
      <c r="N214" s="105" t="s">
        <v>691</v>
      </c>
      <c r="O214" s="88">
        <v>3</v>
      </c>
      <c r="P214" s="91">
        <f t="shared" si="65"/>
        <v>9</v>
      </c>
      <c r="Q214" s="92" t="s">
        <v>692</v>
      </c>
      <c r="R214" s="92"/>
    </row>
    <row r="215" spans="1:18" ht="29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/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05" t="s">
        <v>724</v>
      </c>
      <c r="O215" s="88">
        <f>1</f>
        <v>1</v>
      </c>
      <c r="P215" s="91">
        <f t="shared" si="65"/>
        <v>39</v>
      </c>
      <c r="Q215" s="92" t="s">
        <v>725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/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671</v>
      </c>
      <c r="O216" s="88">
        <f>3+1+6+1+4</f>
        <v>15</v>
      </c>
      <c r="P216" s="91">
        <f t="shared" si="65"/>
        <v>0</v>
      </c>
      <c r="Q216" s="92" t="s">
        <v>672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/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664</v>
      </c>
      <c r="O217" s="88">
        <v>1</v>
      </c>
      <c r="P217" s="91">
        <f t="shared" si="65"/>
        <v>0</v>
      </c>
      <c r="Q217" s="108" t="s">
        <v>666</v>
      </c>
      <c r="R217" s="92"/>
    </row>
    <row r="218" spans="1:18" ht="58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/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732</v>
      </c>
      <c r="O218" s="88">
        <f>3+4+2+4</f>
        <v>13</v>
      </c>
      <c r="P218" s="91">
        <f t="shared" si="65"/>
        <v>7</v>
      </c>
      <c r="Q218" s="92" t="s">
        <v>733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/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686</v>
      </c>
      <c r="O219" s="88">
        <f>1+2+2</f>
        <v>5</v>
      </c>
      <c r="P219" s="91">
        <f t="shared" si="65"/>
        <v>0</v>
      </c>
      <c r="Q219" s="92" t="s">
        <v>687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661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727</v>
      </c>
      <c r="O220" s="88">
        <f>4+2+2+1</f>
        <v>9</v>
      </c>
      <c r="P220" s="91">
        <f t="shared" si="65"/>
        <v>0</v>
      </c>
      <c r="Q220" s="92" t="s">
        <v>726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661</v>
      </c>
      <c r="E221" s="125" t="s">
        <v>347</v>
      </c>
      <c r="F221" s="107" t="s">
        <v>660</v>
      </c>
      <c r="G221" s="107" t="s">
        <v>660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673</v>
      </c>
      <c r="O221" s="88">
        <v>1</v>
      </c>
      <c r="P221" s="91">
        <f t="shared" si="65"/>
        <v>0</v>
      </c>
      <c r="Q221" s="92" t="s">
        <v>674</v>
      </c>
      <c r="R221" s="92"/>
    </row>
    <row r="222" spans="1:18" ht="29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661</v>
      </c>
      <c r="E222" s="125" t="s">
        <v>347</v>
      </c>
      <c r="F222" s="107" t="s">
        <v>627</v>
      </c>
      <c r="G222" s="107" t="s">
        <v>627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05" t="s">
        <v>688</v>
      </c>
      <c r="O222" s="88">
        <f>1</f>
        <v>1</v>
      </c>
      <c r="P222" s="91">
        <f t="shared" si="65"/>
        <v>19</v>
      </c>
      <c r="Q222" s="92" t="s">
        <v>690</v>
      </c>
      <c r="R222" s="92"/>
    </row>
    <row r="223" spans="1:18" ht="43.5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661</v>
      </c>
      <c r="E223" s="125" t="s">
        <v>347</v>
      </c>
      <c r="F223" s="107" t="s">
        <v>662</v>
      </c>
      <c r="G223" s="107" t="s">
        <v>662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741</v>
      </c>
      <c r="O223" s="88">
        <f>1+2+1</f>
        <v>4</v>
      </c>
      <c r="P223" s="91">
        <f t="shared" si="65"/>
        <v>6</v>
      </c>
      <c r="Q223" s="92" t="s">
        <v>742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661</v>
      </c>
      <c r="E224" s="125" t="s">
        <v>347</v>
      </c>
      <c r="F224" s="107" t="s">
        <v>628</v>
      </c>
      <c r="G224" s="107" t="s">
        <v>628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684</v>
      </c>
      <c r="O224" s="88">
        <f>4+1</f>
        <v>5</v>
      </c>
      <c r="P224" s="91">
        <f t="shared" si="65"/>
        <v>0</v>
      </c>
      <c r="Q224" s="92" t="s">
        <v>685</v>
      </c>
      <c r="R224" s="92"/>
    </row>
    <row r="225" spans="1:18" ht="29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683</v>
      </c>
      <c r="E225" s="125" t="s">
        <v>347</v>
      </c>
      <c r="F225" s="107" t="s">
        <v>628</v>
      </c>
      <c r="G225" s="47" t="s">
        <v>628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738</v>
      </c>
      <c r="O225" s="88">
        <f>3+1</f>
        <v>4</v>
      </c>
      <c r="P225" s="91">
        <f t="shared" si="65"/>
        <v>6</v>
      </c>
      <c r="Q225" s="92" t="s">
        <v>739</v>
      </c>
      <c r="R225" s="92"/>
    </row>
    <row r="226" spans="1:18" ht="58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/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734</v>
      </c>
      <c r="O226" s="88">
        <f>1+2+2+1</f>
        <v>6</v>
      </c>
      <c r="P226" s="91">
        <f t="shared" si="65"/>
        <v>9</v>
      </c>
      <c r="Q226" s="92" t="s">
        <v>735</v>
      </c>
      <c r="R226" s="92"/>
    </row>
    <row r="227" spans="1:1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/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05"/>
      <c r="O227" s="88"/>
      <c r="P227" s="91">
        <f t="shared" si="65"/>
        <v>15</v>
      </c>
      <c r="Q227" s="92"/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740</v>
      </c>
      <c r="E228" s="125" t="s">
        <v>696</v>
      </c>
      <c r="F228" s="107" t="s">
        <v>697</v>
      </c>
      <c r="G228" s="107" t="s">
        <v>697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698</v>
      </c>
      <c r="O228" s="88">
        <v>1</v>
      </c>
      <c r="P228" s="91">
        <f t="shared" si="65"/>
        <v>0</v>
      </c>
      <c r="Q228" s="92" t="s">
        <v>699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/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714</v>
      </c>
      <c r="O229" s="88">
        <v>1</v>
      </c>
      <c r="P229" s="91">
        <f t="shared" si="65"/>
        <v>0</v>
      </c>
      <c r="Q229" s="92" t="s">
        <v>715</v>
      </c>
      <c r="R229" s="92"/>
    </row>
    <row r="230" spans="1:18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/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05"/>
      <c r="O230" s="88"/>
      <c r="P230" s="91">
        <f t="shared" si="65"/>
        <v>12</v>
      </c>
      <c r="Q230" s="92"/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/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/>
      <c r="O231" s="88"/>
      <c r="P231" s="91">
        <f t="shared" si="65"/>
        <v>2</v>
      </c>
      <c r="Q231" s="92"/>
      <c r="R231" s="92"/>
    </row>
    <row r="232" spans="1:18" x14ac:dyDescent="0.35">
      <c r="A232" s="94"/>
      <c r="B232" s="73"/>
      <c r="C232" s="75"/>
      <c r="D232" s="123"/>
      <c r="E232" s="125"/>
      <c r="F232" s="107"/>
      <c r="G232" s="47"/>
      <c r="H232" s="111"/>
      <c r="I232" s="89"/>
      <c r="J232" s="110"/>
      <c r="K232" s="103"/>
      <c r="L232" s="90"/>
      <c r="M232" s="7"/>
      <c r="N232" s="105"/>
      <c r="O232" s="88"/>
      <c r="P232" s="91"/>
      <c r="Q232" s="92"/>
      <c r="R232" s="92"/>
    </row>
    <row r="233" spans="1:18" x14ac:dyDescent="0.35">
      <c r="A233" s="94"/>
      <c r="B233" s="73"/>
      <c r="C233" s="75"/>
      <c r="D233" s="123"/>
      <c r="E233" s="125"/>
      <c r="F233" s="107"/>
      <c r="G233" s="47"/>
      <c r="H233" s="111"/>
      <c r="I233" s="89"/>
      <c r="J233" s="110"/>
      <c r="K233" s="103"/>
      <c r="L233" s="90"/>
      <c r="M233" s="7"/>
      <c r="N233" s="105"/>
      <c r="O233" s="88"/>
      <c r="P233" s="91"/>
      <c r="Q233" s="92"/>
      <c r="R233" s="92"/>
    </row>
    <row r="234" spans="1:18" x14ac:dyDescent="0.35">
      <c r="A234" s="94"/>
      <c r="B234" s="73"/>
      <c r="C234" s="75"/>
      <c r="D234" s="123"/>
      <c r="E234" s="125"/>
      <c r="F234" s="107"/>
      <c r="G234" s="47"/>
      <c r="H234" s="111"/>
      <c r="I234" s="89"/>
      <c r="J234" s="110"/>
      <c r="K234" s="103"/>
      <c r="L234" s="90"/>
      <c r="M234" s="7"/>
      <c r="N234" s="105"/>
      <c r="O234" s="88"/>
      <c r="P234" s="91"/>
      <c r="Q234" s="92"/>
      <c r="R234" s="92"/>
    </row>
    <row r="235" spans="1:18" x14ac:dyDescent="0.35">
      <c r="A235" s="94"/>
      <c r="B235" s="73"/>
      <c r="C235" s="75"/>
      <c r="D235" s="123"/>
      <c r="E235" s="125"/>
      <c r="F235" s="107"/>
      <c r="G235" s="47"/>
      <c r="H235" s="111"/>
      <c r="I235" s="89"/>
      <c r="J235" s="110"/>
      <c r="K235" s="103"/>
      <c r="L235" s="90"/>
      <c r="M235" s="7"/>
      <c r="N235" s="105"/>
      <c r="O235" s="88"/>
      <c r="P235" s="91"/>
      <c r="Q235" s="92"/>
      <c r="R235" s="92"/>
    </row>
    <row r="236" spans="1:18" x14ac:dyDescent="0.35">
      <c r="A236" s="94"/>
      <c r="B236" s="73"/>
      <c r="C236" s="75"/>
      <c r="D236" s="123"/>
      <c r="E236" s="125"/>
      <c r="F236" s="107"/>
      <c r="G236" s="47"/>
      <c r="H236" s="111"/>
      <c r="I236" s="89"/>
      <c r="J236" s="110"/>
      <c r="K236" s="103"/>
      <c r="L236" s="90"/>
      <c r="M236" s="7"/>
      <c r="N236" s="105"/>
      <c r="O236" s="88"/>
      <c r="P236" s="91"/>
      <c r="Q236" s="92"/>
      <c r="R236" s="92"/>
    </row>
    <row r="237" spans="1:18" x14ac:dyDescent="0.35">
      <c r="A237" s="94"/>
      <c r="B237" s="73"/>
      <c r="C237" s="75"/>
      <c r="D237" s="123"/>
      <c r="E237" s="125"/>
      <c r="F237" s="107"/>
      <c r="G237" s="47"/>
      <c r="H237" s="111"/>
      <c r="I237" s="89"/>
      <c r="J237" s="110"/>
      <c r="K237" s="103"/>
      <c r="L237" s="90"/>
      <c r="M237" s="7"/>
      <c r="N237" s="105"/>
      <c r="O237" s="88"/>
      <c r="P237" s="91"/>
      <c r="Q237" s="92"/>
      <c r="R237" s="92"/>
    </row>
    <row r="238" spans="1:18" x14ac:dyDescent="0.35">
      <c r="A238" s="89"/>
      <c r="B238" s="73"/>
      <c r="C238" s="98"/>
      <c r="D238" s="124"/>
      <c r="E238" s="116"/>
      <c r="F238" s="102"/>
      <c r="G238" s="60"/>
      <c r="H238" s="55"/>
      <c r="I238" s="17"/>
      <c r="J238" s="21"/>
      <c r="K238" s="130"/>
      <c r="L238" s="90"/>
      <c r="M238" s="7"/>
      <c r="N238" s="88"/>
      <c r="O238" s="88"/>
      <c r="P238" s="88"/>
      <c r="Q238" s="88"/>
      <c r="R238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400050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488950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6350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317500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368300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406400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273050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317500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355600</xdr:colOff>
                <xdr:row>94</xdr:row>
                <xdr:rowOff>50800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6350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368300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330200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317500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273050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317500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304800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6">
          <objectPr defaultSize="0" autoPict="0" r:id="rId137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53"/>
  <sheetViews>
    <sheetView topLeftCell="A234" workbookViewId="0">
      <selection activeCell="G254" sqref="G254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663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663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335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D103" t="s">
        <v>615</v>
      </c>
      <c r="E103" s="77">
        <v>20</v>
      </c>
      <c r="F103" s="77">
        <v>279</v>
      </c>
      <c r="G103" s="77">
        <v>5580</v>
      </c>
    </row>
    <row r="104" spans="3:7" x14ac:dyDescent="0.35">
      <c r="C104" t="s">
        <v>308</v>
      </c>
      <c r="D104" t="s">
        <v>16</v>
      </c>
      <c r="E104" s="77">
        <v>11</v>
      </c>
      <c r="F104" s="77">
        <v>198</v>
      </c>
      <c r="G104" s="77">
        <v>2178</v>
      </c>
    </row>
    <row r="105" spans="3:7" x14ac:dyDescent="0.35">
      <c r="D105" t="s">
        <v>29</v>
      </c>
      <c r="E105" s="77">
        <v>10</v>
      </c>
      <c r="F105" s="77">
        <v>1408</v>
      </c>
      <c r="G105" s="77">
        <v>14080</v>
      </c>
    </row>
    <row r="106" spans="3:7" x14ac:dyDescent="0.35">
      <c r="C106" t="s">
        <v>309</v>
      </c>
      <c r="D106" t="s">
        <v>29</v>
      </c>
      <c r="E106" s="77">
        <v>10</v>
      </c>
      <c r="F106" s="77">
        <v>1408</v>
      </c>
      <c r="G106" s="77">
        <v>14080</v>
      </c>
    </row>
    <row r="107" spans="3:7" x14ac:dyDescent="0.35">
      <c r="C107" t="s">
        <v>327</v>
      </c>
      <c r="D107" t="s">
        <v>229</v>
      </c>
      <c r="E107" s="77">
        <v>2</v>
      </c>
      <c r="F107" s="77">
        <v>110</v>
      </c>
      <c r="G107" s="77">
        <v>220</v>
      </c>
    </row>
    <row r="108" spans="3:7" x14ac:dyDescent="0.35">
      <c r="C108" t="s">
        <v>328</v>
      </c>
      <c r="D108" t="s">
        <v>19</v>
      </c>
      <c r="E108" s="77">
        <v>16</v>
      </c>
      <c r="F108" s="77">
        <v>80</v>
      </c>
      <c r="G108" s="77">
        <v>1280</v>
      </c>
    </row>
    <row r="109" spans="3:7" x14ac:dyDescent="0.35">
      <c r="D109" t="s">
        <v>405</v>
      </c>
      <c r="E109" s="77">
        <v>8</v>
      </c>
      <c r="F109" s="77">
        <v>60</v>
      </c>
      <c r="G109" s="77">
        <v>480</v>
      </c>
    </row>
    <row r="110" spans="3:7" x14ac:dyDescent="0.35">
      <c r="C110" t="s">
        <v>330</v>
      </c>
      <c r="D110" t="s">
        <v>180</v>
      </c>
      <c r="E110" s="77">
        <v>16</v>
      </c>
      <c r="F110" s="77">
        <v>394.2</v>
      </c>
      <c r="G110" s="77">
        <v>6307.2</v>
      </c>
    </row>
    <row r="111" spans="3:7" x14ac:dyDescent="0.35">
      <c r="C111" t="s">
        <v>329</v>
      </c>
      <c r="D111" t="s">
        <v>194</v>
      </c>
      <c r="E111" s="77">
        <v>5</v>
      </c>
      <c r="F111" s="77">
        <v>219</v>
      </c>
      <c r="G111" s="77">
        <v>1095</v>
      </c>
    </row>
    <row r="112" spans="3:7" x14ac:dyDescent="0.35">
      <c r="C112" t="s">
        <v>331</v>
      </c>
      <c r="D112" t="s">
        <v>334</v>
      </c>
      <c r="E112" s="77">
        <v>2</v>
      </c>
      <c r="F112" s="77">
        <v>1620</v>
      </c>
      <c r="G112" s="77">
        <v>3240</v>
      </c>
    </row>
    <row r="113" spans="3:7" x14ac:dyDescent="0.35">
      <c r="C113" t="s">
        <v>366</v>
      </c>
      <c r="D113" t="s">
        <v>29</v>
      </c>
      <c r="E113" s="77">
        <v>5</v>
      </c>
      <c r="F113" s="77">
        <v>1650</v>
      </c>
      <c r="G113" s="77">
        <v>8250</v>
      </c>
    </row>
    <row r="114" spans="3:7" x14ac:dyDescent="0.35">
      <c r="C114" t="s">
        <v>367</v>
      </c>
      <c r="D114" t="s">
        <v>17</v>
      </c>
      <c r="E114" s="77">
        <v>2</v>
      </c>
      <c r="F114" s="77">
        <v>230</v>
      </c>
      <c r="G114" s="77">
        <v>460</v>
      </c>
    </row>
    <row r="115" spans="3:7" x14ac:dyDescent="0.35">
      <c r="D115" t="s">
        <v>29</v>
      </c>
      <c r="E115" s="77">
        <v>10</v>
      </c>
      <c r="F115" s="77">
        <v>1650</v>
      </c>
      <c r="G115" s="77">
        <v>16500</v>
      </c>
    </row>
    <row r="116" spans="3:7" x14ac:dyDescent="0.35">
      <c r="C116" t="s">
        <v>368</v>
      </c>
      <c r="D116" t="s">
        <v>16</v>
      </c>
      <c r="E116" s="77">
        <v>5</v>
      </c>
      <c r="F116" s="77">
        <v>222</v>
      </c>
      <c r="G116" s="77">
        <v>1110</v>
      </c>
    </row>
    <row r="117" spans="3:7" x14ac:dyDescent="0.35">
      <c r="C117" t="s">
        <v>369</v>
      </c>
      <c r="D117" t="s">
        <v>233</v>
      </c>
      <c r="E117" s="77">
        <v>2</v>
      </c>
      <c r="F117" s="77">
        <v>290</v>
      </c>
      <c r="G117" s="77">
        <v>580</v>
      </c>
    </row>
    <row r="118" spans="3:7" x14ac:dyDescent="0.35">
      <c r="C118" t="s">
        <v>370</v>
      </c>
      <c r="D118" t="s">
        <v>29</v>
      </c>
      <c r="E118" s="77">
        <v>6</v>
      </c>
      <c r="F118" s="77">
        <v>1650</v>
      </c>
      <c r="G118" s="77">
        <v>9900</v>
      </c>
    </row>
    <row r="119" spans="3:7" x14ac:dyDescent="0.35">
      <c r="D119" t="s">
        <v>28</v>
      </c>
      <c r="E119" s="77">
        <v>80</v>
      </c>
      <c r="F119" s="77">
        <v>30</v>
      </c>
      <c r="G119" s="77">
        <v>2400</v>
      </c>
    </row>
    <row r="120" spans="3:7" x14ac:dyDescent="0.35">
      <c r="C120" t="s">
        <v>383</v>
      </c>
      <c r="D120" t="s">
        <v>233</v>
      </c>
      <c r="E120" s="77">
        <v>2</v>
      </c>
      <c r="F120" s="77">
        <v>290</v>
      </c>
      <c r="G120" s="77">
        <v>580</v>
      </c>
    </row>
    <row r="121" spans="3:7" x14ac:dyDescent="0.35">
      <c r="D121" t="s">
        <v>19</v>
      </c>
      <c r="E121" s="77">
        <v>12</v>
      </c>
      <c r="F121" s="77">
        <v>80</v>
      </c>
      <c r="G121" s="77">
        <v>960</v>
      </c>
    </row>
    <row r="122" spans="3:7" x14ac:dyDescent="0.35">
      <c r="D122" t="s">
        <v>29</v>
      </c>
      <c r="E122" s="77">
        <v>20</v>
      </c>
      <c r="F122" s="77">
        <v>1650</v>
      </c>
      <c r="G122" s="77">
        <v>33000</v>
      </c>
    </row>
    <row r="123" spans="3:7" x14ac:dyDescent="0.35">
      <c r="C123" t="s">
        <v>384</v>
      </c>
      <c r="D123" t="s">
        <v>375</v>
      </c>
      <c r="E123" s="77">
        <v>16</v>
      </c>
      <c r="F123" s="77">
        <v>284.89999999999998</v>
      </c>
      <c r="G123" s="77">
        <v>4558.3999999999996</v>
      </c>
    </row>
    <row r="124" spans="3:7" x14ac:dyDescent="0.35">
      <c r="D124" t="s">
        <v>378</v>
      </c>
      <c r="E124" s="77">
        <v>16</v>
      </c>
      <c r="F124" s="77">
        <v>462</v>
      </c>
      <c r="G124" s="77">
        <v>7392</v>
      </c>
    </row>
    <row r="125" spans="3:7" x14ac:dyDescent="0.35">
      <c r="C125" t="s">
        <v>385</v>
      </c>
      <c r="D125" t="s">
        <v>31</v>
      </c>
      <c r="E125" s="77">
        <v>4</v>
      </c>
      <c r="F125" s="77">
        <v>1650</v>
      </c>
      <c r="G125" s="77">
        <v>6600</v>
      </c>
    </row>
    <row r="126" spans="3:7" x14ac:dyDescent="0.35">
      <c r="D126" t="s">
        <v>64</v>
      </c>
      <c r="E126" s="77">
        <v>10</v>
      </c>
      <c r="F126" s="77">
        <v>1727</v>
      </c>
      <c r="G126" s="77">
        <v>17270</v>
      </c>
    </row>
    <row r="127" spans="3:7" x14ac:dyDescent="0.35">
      <c r="C127" t="s">
        <v>433</v>
      </c>
      <c r="D127" t="s">
        <v>375</v>
      </c>
      <c r="E127" s="77">
        <v>25</v>
      </c>
      <c r="F127" s="77">
        <v>281.2</v>
      </c>
      <c r="G127" s="77">
        <v>7030</v>
      </c>
    </row>
    <row r="128" spans="3:7" x14ac:dyDescent="0.35">
      <c r="C128" t="s">
        <v>434</v>
      </c>
      <c r="D128" t="s">
        <v>28</v>
      </c>
      <c r="E128" s="77">
        <v>2</v>
      </c>
      <c r="F128" s="77">
        <v>30</v>
      </c>
      <c r="G128" s="77">
        <v>60</v>
      </c>
    </row>
    <row r="129" spans="3:7" x14ac:dyDescent="0.35">
      <c r="D129" t="s">
        <v>375</v>
      </c>
      <c r="E129" s="77">
        <v>10</v>
      </c>
      <c r="F129" s="77">
        <v>307.10000000000002</v>
      </c>
      <c r="G129" s="77">
        <v>3071</v>
      </c>
    </row>
    <row r="130" spans="3:7" x14ac:dyDescent="0.35">
      <c r="D130" t="s">
        <v>405</v>
      </c>
      <c r="E130" s="77">
        <v>4</v>
      </c>
      <c r="F130" s="77">
        <v>60</v>
      </c>
      <c r="G130" s="77">
        <v>240</v>
      </c>
    </row>
    <row r="131" spans="3:7" x14ac:dyDescent="0.35">
      <c r="D131" t="s">
        <v>436</v>
      </c>
      <c r="E131" s="77">
        <v>4</v>
      </c>
      <c r="F131" s="77">
        <v>1676.25</v>
      </c>
      <c r="G131" s="77">
        <v>6705</v>
      </c>
    </row>
    <row r="132" spans="3:7" x14ac:dyDescent="0.35">
      <c r="D132" t="s">
        <v>435</v>
      </c>
      <c r="E132" s="77">
        <v>4</v>
      </c>
      <c r="F132" s="77">
        <v>288</v>
      </c>
      <c r="G132" s="77">
        <v>1152</v>
      </c>
    </row>
    <row r="133" spans="3:7" x14ac:dyDescent="0.35">
      <c r="C133" t="s">
        <v>445</v>
      </c>
      <c r="D133" t="s">
        <v>447</v>
      </c>
      <c r="E133" s="77">
        <v>3</v>
      </c>
      <c r="F133" s="77">
        <v>500</v>
      </c>
      <c r="G133" s="77">
        <v>1500</v>
      </c>
    </row>
    <row r="134" spans="3:7" x14ac:dyDescent="0.35">
      <c r="C134" t="s">
        <v>446</v>
      </c>
      <c r="D134" t="s">
        <v>375</v>
      </c>
      <c r="E134" s="77">
        <v>2</v>
      </c>
      <c r="F134" s="77">
        <v>307.10000000000002</v>
      </c>
      <c r="G134" s="77">
        <v>614.20000000000005</v>
      </c>
    </row>
    <row r="135" spans="3:7" x14ac:dyDescent="0.35">
      <c r="D135" t="s">
        <v>435</v>
      </c>
      <c r="E135" s="77">
        <v>2</v>
      </c>
      <c r="F135" s="77">
        <v>288</v>
      </c>
      <c r="G135" s="77">
        <v>576</v>
      </c>
    </row>
    <row r="136" spans="3:7" x14ac:dyDescent="0.35">
      <c r="C136" t="s">
        <v>526</v>
      </c>
      <c r="D136" t="s">
        <v>29</v>
      </c>
      <c r="E136" s="77">
        <v>12</v>
      </c>
      <c r="F136" s="77">
        <v>1617</v>
      </c>
      <c r="G136" s="77">
        <v>19404</v>
      </c>
    </row>
    <row r="137" spans="3:7" x14ac:dyDescent="0.35">
      <c r="C137" t="s">
        <v>527</v>
      </c>
      <c r="D137" t="s">
        <v>233</v>
      </c>
      <c r="E137" s="77">
        <v>2</v>
      </c>
      <c r="F137" s="77">
        <v>290</v>
      </c>
      <c r="G137" s="77">
        <v>580</v>
      </c>
    </row>
    <row r="138" spans="3:7" x14ac:dyDescent="0.35">
      <c r="D138" t="s">
        <v>64</v>
      </c>
      <c r="E138" s="77">
        <v>10</v>
      </c>
      <c r="F138" s="77">
        <v>1650</v>
      </c>
      <c r="G138" s="77">
        <v>16500</v>
      </c>
    </row>
    <row r="139" spans="3:7" x14ac:dyDescent="0.35">
      <c r="D139" t="s">
        <v>375</v>
      </c>
      <c r="E139" s="77">
        <v>32</v>
      </c>
      <c r="F139" s="77">
        <v>281.2</v>
      </c>
      <c r="G139" s="77">
        <v>8998.4</v>
      </c>
    </row>
    <row r="140" spans="3:7" x14ac:dyDescent="0.35">
      <c r="D140" t="s">
        <v>405</v>
      </c>
      <c r="E140" s="77">
        <v>12</v>
      </c>
      <c r="F140" s="77">
        <v>60</v>
      </c>
      <c r="G140" s="77">
        <v>720</v>
      </c>
    </row>
    <row r="141" spans="3:7" x14ac:dyDescent="0.35">
      <c r="C141" t="s">
        <v>533</v>
      </c>
      <c r="D141" t="s">
        <v>405</v>
      </c>
      <c r="E141" s="77">
        <v>16</v>
      </c>
      <c r="F141" s="77">
        <v>65</v>
      </c>
      <c r="G141" s="77">
        <v>1040</v>
      </c>
    </row>
    <row r="142" spans="3:7" x14ac:dyDescent="0.35">
      <c r="C142" t="s">
        <v>534</v>
      </c>
      <c r="D142" t="s">
        <v>19</v>
      </c>
      <c r="E142" s="77">
        <v>12</v>
      </c>
      <c r="F142" s="77">
        <v>82.5</v>
      </c>
      <c r="G142" s="77">
        <v>990</v>
      </c>
    </row>
    <row r="143" spans="3:7" x14ac:dyDescent="0.35">
      <c r="D143" t="s">
        <v>435</v>
      </c>
      <c r="E143" s="77">
        <v>20</v>
      </c>
      <c r="F143" s="77">
        <v>288</v>
      </c>
      <c r="G143" s="77">
        <v>5760</v>
      </c>
    </row>
    <row r="144" spans="3:7" x14ac:dyDescent="0.35">
      <c r="C144" t="s">
        <v>535</v>
      </c>
      <c r="D144" t="s">
        <v>29</v>
      </c>
      <c r="E144" s="77">
        <v>10</v>
      </c>
      <c r="F144" s="77">
        <v>1815</v>
      </c>
      <c r="G144" s="77">
        <v>18150</v>
      </c>
    </row>
    <row r="145" spans="3:7" x14ac:dyDescent="0.35">
      <c r="C145" t="s">
        <v>536</v>
      </c>
      <c r="D145" t="s">
        <v>375</v>
      </c>
      <c r="E145" s="77">
        <v>1</v>
      </c>
      <c r="F145" s="77">
        <v>321.89999999999998</v>
      </c>
      <c r="G145" s="77">
        <v>321.89999999999998</v>
      </c>
    </row>
    <row r="146" spans="3:7" x14ac:dyDescent="0.35">
      <c r="D146" t="s">
        <v>501</v>
      </c>
      <c r="E146" s="77">
        <v>1</v>
      </c>
      <c r="F146" s="77">
        <v>105</v>
      </c>
      <c r="G146" s="77">
        <v>105</v>
      </c>
    </row>
    <row r="147" spans="3:7" x14ac:dyDescent="0.35">
      <c r="C147" t="s">
        <v>537</v>
      </c>
      <c r="D147" t="s">
        <v>375</v>
      </c>
      <c r="E147" s="77">
        <v>32</v>
      </c>
      <c r="F147" s="77">
        <v>321.89999999999998</v>
      </c>
      <c r="G147" s="77">
        <v>10300.799999999999</v>
      </c>
    </row>
    <row r="148" spans="3:7" x14ac:dyDescent="0.35">
      <c r="C148" t="s">
        <v>538</v>
      </c>
      <c r="D148" t="s">
        <v>435</v>
      </c>
      <c r="E148" s="77">
        <v>10</v>
      </c>
      <c r="F148" s="77">
        <v>288</v>
      </c>
      <c r="G148" s="77">
        <v>2880</v>
      </c>
    </row>
    <row r="149" spans="3:7" x14ac:dyDescent="0.35">
      <c r="C149" t="s">
        <v>539</v>
      </c>
      <c r="D149" t="s">
        <v>233</v>
      </c>
      <c r="E149" s="77">
        <v>5</v>
      </c>
      <c r="F149" s="77">
        <v>390</v>
      </c>
      <c r="G149" s="77">
        <v>1950</v>
      </c>
    </row>
    <row r="150" spans="3:7" x14ac:dyDescent="0.35">
      <c r="C150" t="s">
        <v>540</v>
      </c>
      <c r="D150" t="s">
        <v>19</v>
      </c>
      <c r="E150" s="77">
        <v>4</v>
      </c>
      <c r="F150" s="77">
        <v>90</v>
      </c>
      <c r="G150" s="77">
        <v>360</v>
      </c>
    </row>
    <row r="151" spans="3:7" x14ac:dyDescent="0.35">
      <c r="D151" t="s">
        <v>405</v>
      </c>
      <c r="E151" s="77">
        <v>8</v>
      </c>
      <c r="F151" s="77">
        <v>65</v>
      </c>
      <c r="G151" s="77">
        <v>520</v>
      </c>
    </row>
    <row r="152" spans="3:7" x14ac:dyDescent="0.35">
      <c r="C152" t="s">
        <v>541</v>
      </c>
      <c r="D152" t="s">
        <v>435</v>
      </c>
      <c r="E152" s="77">
        <v>10</v>
      </c>
      <c r="F152" s="77">
        <v>288</v>
      </c>
      <c r="G152" s="77">
        <v>2880</v>
      </c>
    </row>
    <row r="153" spans="3:7" x14ac:dyDescent="0.35">
      <c r="C153" t="s">
        <v>542</v>
      </c>
      <c r="D153" t="s">
        <v>28</v>
      </c>
      <c r="E153" s="77">
        <v>5</v>
      </c>
      <c r="F153" s="77">
        <v>32.5</v>
      </c>
      <c r="G153" s="77">
        <v>162.5</v>
      </c>
    </row>
    <row r="154" spans="3:7" x14ac:dyDescent="0.35">
      <c r="C154" t="s">
        <v>543</v>
      </c>
      <c r="D154" t="s">
        <v>28</v>
      </c>
      <c r="E154" s="77">
        <v>80</v>
      </c>
      <c r="F154" s="77">
        <v>32.5</v>
      </c>
      <c r="G154" s="77">
        <v>2600</v>
      </c>
    </row>
    <row r="155" spans="3:7" x14ac:dyDescent="0.35">
      <c r="C155" t="s">
        <v>572</v>
      </c>
      <c r="D155" t="s">
        <v>19</v>
      </c>
      <c r="E155" s="77">
        <v>12</v>
      </c>
      <c r="F155" s="77">
        <v>90</v>
      </c>
      <c r="G155" s="77">
        <v>1080</v>
      </c>
    </row>
    <row r="156" spans="3:7" x14ac:dyDescent="0.35">
      <c r="D156" t="s">
        <v>405</v>
      </c>
      <c r="E156" s="77">
        <v>20</v>
      </c>
      <c r="F156" s="77">
        <v>65</v>
      </c>
      <c r="G156" s="77">
        <v>1300</v>
      </c>
    </row>
    <row r="157" spans="3:7" x14ac:dyDescent="0.35">
      <c r="C157" t="s">
        <v>574</v>
      </c>
      <c r="D157" t="s">
        <v>233</v>
      </c>
      <c r="E157" s="77">
        <v>3</v>
      </c>
      <c r="F157" s="77">
        <v>390</v>
      </c>
      <c r="G157" s="77">
        <v>1170</v>
      </c>
    </row>
    <row r="158" spans="3:7" x14ac:dyDescent="0.35">
      <c r="D158" t="s">
        <v>575</v>
      </c>
      <c r="E158" s="77">
        <v>5</v>
      </c>
      <c r="F158" s="77">
        <v>1957.5</v>
      </c>
      <c r="G158" s="77">
        <v>9787.5</v>
      </c>
    </row>
    <row r="159" spans="3:7" x14ac:dyDescent="0.35">
      <c r="C159" t="s">
        <v>571</v>
      </c>
      <c r="D159" t="s">
        <v>435</v>
      </c>
      <c r="E159" s="77">
        <v>1</v>
      </c>
      <c r="F159" s="77">
        <v>288</v>
      </c>
      <c r="G159" s="77">
        <v>288</v>
      </c>
    </row>
    <row r="160" spans="3:7" x14ac:dyDescent="0.35">
      <c r="D160" t="s">
        <v>573</v>
      </c>
      <c r="E160" s="77">
        <v>2</v>
      </c>
      <c r="F160" s="77">
        <v>288</v>
      </c>
      <c r="G160" s="77">
        <v>576</v>
      </c>
    </row>
    <row r="161" spans="2:7" x14ac:dyDescent="0.35">
      <c r="C161" t="s">
        <v>567</v>
      </c>
      <c r="D161" t="s">
        <v>229</v>
      </c>
      <c r="E161" s="77">
        <v>2</v>
      </c>
      <c r="F161" s="77">
        <v>120</v>
      </c>
      <c r="G161" s="77">
        <v>240</v>
      </c>
    </row>
    <row r="162" spans="2:7" x14ac:dyDescent="0.35">
      <c r="D162" t="s">
        <v>568</v>
      </c>
      <c r="E162" s="77">
        <v>1</v>
      </c>
      <c r="F162" s="77">
        <v>420</v>
      </c>
      <c r="G162" s="77">
        <v>420</v>
      </c>
    </row>
    <row r="163" spans="2:7" x14ac:dyDescent="0.35">
      <c r="C163" t="s">
        <v>590</v>
      </c>
      <c r="D163" t="s">
        <v>265</v>
      </c>
      <c r="E163" s="77">
        <v>1</v>
      </c>
      <c r="F163" s="77">
        <v>345</v>
      </c>
      <c r="G163" s="77">
        <v>345</v>
      </c>
    </row>
    <row r="164" spans="2:7" x14ac:dyDescent="0.35">
      <c r="C164" t="s">
        <v>654</v>
      </c>
      <c r="D164" t="s">
        <v>615</v>
      </c>
      <c r="E164" s="77">
        <v>20</v>
      </c>
      <c r="F164" s="77">
        <v>264</v>
      </c>
      <c r="G164" s="77">
        <v>5280</v>
      </c>
    </row>
    <row r="165" spans="2:7" x14ac:dyDescent="0.35">
      <c r="D165" t="s">
        <v>614</v>
      </c>
      <c r="E165" s="77">
        <v>20</v>
      </c>
      <c r="F165" s="77">
        <v>528</v>
      </c>
      <c r="G165" s="77">
        <v>10560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270</v>
      </c>
      <c r="E167" s="77">
        <v>3</v>
      </c>
      <c r="F167" s="77">
        <v>54</v>
      </c>
      <c r="G167" s="77">
        <v>162</v>
      </c>
    </row>
    <row r="168" spans="2:7" x14ac:dyDescent="0.35">
      <c r="D168" t="s">
        <v>365</v>
      </c>
      <c r="E168" s="77">
        <v>2</v>
      </c>
      <c r="F168" s="77">
        <v>60.8</v>
      </c>
      <c r="G168" s="77">
        <v>60.8</v>
      </c>
    </row>
    <row r="169" spans="2:7" x14ac:dyDescent="0.35">
      <c r="D169" t="s">
        <v>373</v>
      </c>
      <c r="E169" s="77">
        <v>1</v>
      </c>
      <c r="F169" s="77">
        <v>38</v>
      </c>
      <c r="G169" s="77">
        <v>38</v>
      </c>
    </row>
    <row r="170" spans="2:7" x14ac:dyDescent="0.35">
      <c r="B170" s="79" t="s">
        <v>396</v>
      </c>
      <c r="C170" s="79"/>
      <c r="D170" s="79"/>
      <c r="E170" s="80">
        <v>6</v>
      </c>
      <c r="F170" s="80">
        <v>152.80000000000001</v>
      </c>
      <c r="G170" s="80">
        <v>260.8</v>
      </c>
    </row>
    <row r="171" spans="2:7" x14ac:dyDescent="0.35">
      <c r="B171" t="s">
        <v>310</v>
      </c>
      <c r="C171">
        <v>18634</v>
      </c>
      <c r="D171" t="s">
        <v>318</v>
      </c>
      <c r="E171" s="77">
        <v>20</v>
      </c>
      <c r="F171" s="77">
        <v>42</v>
      </c>
      <c r="G171" s="77">
        <v>840</v>
      </c>
    </row>
    <row r="172" spans="2:7" x14ac:dyDescent="0.35">
      <c r="C172">
        <v>18674</v>
      </c>
      <c r="D172" t="s">
        <v>313</v>
      </c>
      <c r="E172" s="77">
        <v>2</v>
      </c>
      <c r="F172" s="77">
        <v>50</v>
      </c>
      <c r="G172" s="77">
        <v>100</v>
      </c>
    </row>
    <row r="173" spans="2:7" x14ac:dyDescent="0.35">
      <c r="D173" t="s">
        <v>314</v>
      </c>
      <c r="E173" s="77">
        <v>2</v>
      </c>
      <c r="F173" s="77">
        <v>50</v>
      </c>
      <c r="G173" s="77">
        <v>100</v>
      </c>
    </row>
    <row r="174" spans="2:7" x14ac:dyDescent="0.35">
      <c r="B174" s="79" t="s">
        <v>397</v>
      </c>
      <c r="C174" s="79"/>
      <c r="D174" s="79"/>
      <c r="E174" s="80">
        <v>24</v>
      </c>
      <c r="F174" s="80">
        <v>142</v>
      </c>
      <c r="G174" s="80">
        <v>1040</v>
      </c>
    </row>
    <row r="175" spans="2:7" x14ac:dyDescent="0.35">
      <c r="B175" t="s">
        <v>335</v>
      </c>
      <c r="C175" t="s">
        <v>311</v>
      </c>
      <c r="D175" t="s">
        <v>16</v>
      </c>
      <c r="E175" s="77">
        <v>5</v>
      </c>
      <c r="F175" s="77">
        <v>210</v>
      </c>
      <c r="G175" s="77">
        <v>1050</v>
      </c>
    </row>
    <row r="176" spans="2:7" x14ac:dyDescent="0.35">
      <c r="B176" s="79" t="s">
        <v>336</v>
      </c>
      <c r="C176" s="79"/>
      <c r="D176" s="79"/>
      <c r="E176" s="80">
        <v>5</v>
      </c>
      <c r="F176" s="80">
        <v>210</v>
      </c>
      <c r="G176" s="80">
        <v>1050</v>
      </c>
    </row>
    <row r="177" spans="2:7" x14ac:dyDescent="0.35">
      <c r="B177" t="s">
        <v>307</v>
      </c>
      <c r="C177" t="s">
        <v>312</v>
      </c>
      <c r="D177" t="s">
        <v>650</v>
      </c>
      <c r="E177" s="77">
        <v>4</v>
      </c>
      <c r="F177" s="77">
        <v>305</v>
      </c>
      <c r="G177" s="77">
        <v>1220</v>
      </c>
    </row>
    <row r="178" spans="2:7" x14ac:dyDescent="0.35">
      <c r="C178" t="s">
        <v>494</v>
      </c>
      <c r="D178" t="s">
        <v>650</v>
      </c>
      <c r="E178" s="77">
        <v>4</v>
      </c>
      <c r="F178" s="77">
        <v>305</v>
      </c>
      <c r="G178" s="77">
        <v>1220</v>
      </c>
    </row>
    <row r="179" spans="2:7" x14ac:dyDescent="0.35">
      <c r="B179" s="79" t="s">
        <v>398</v>
      </c>
      <c r="C179" s="79"/>
      <c r="D179" s="79"/>
      <c r="E179" s="80">
        <v>8</v>
      </c>
      <c r="F179" s="80">
        <v>610</v>
      </c>
      <c r="G179" s="80">
        <v>2440</v>
      </c>
    </row>
    <row r="180" spans="2:7" x14ac:dyDescent="0.35">
      <c r="B180" t="s">
        <v>339</v>
      </c>
      <c r="C180" t="s">
        <v>351</v>
      </c>
      <c r="D180" t="s">
        <v>356</v>
      </c>
      <c r="E180" s="77">
        <v>6</v>
      </c>
      <c r="F180" s="77">
        <v>1672</v>
      </c>
      <c r="G180" s="77">
        <v>10032</v>
      </c>
    </row>
    <row r="181" spans="2:7" x14ac:dyDescent="0.35">
      <c r="D181" t="s">
        <v>357</v>
      </c>
      <c r="E181" s="77">
        <v>2</v>
      </c>
      <c r="F181" s="77">
        <v>1672</v>
      </c>
      <c r="G181" s="77">
        <v>3344</v>
      </c>
    </row>
    <row r="182" spans="2:7" x14ac:dyDescent="0.35">
      <c r="C182" t="s">
        <v>352</v>
      </c>
      <c r="D182" t="s">
        <v>358</v>
      </c>
      <c r="E182" s="77">
        <v>2</v>
      </c>
      <c r="F182" s="77">
        <v>1628</v>
      </c>
      <c r="G182" s="77">
        <v>3256</v>
      </c>
    </row>
    <row r="183" spans="2:7" x14ac:dyDescent="0.35">
      <c r="C183" t="s">
        <v>386</v>
      </c>
      <c r="D183" t="s">
        <v>356</v>
      </c>
      <c r="E183" s="77">
        <v>3</v>
      </c>
      <c r="F183" s="77">
        <v>1683</v>
      </c>
      <c r="G183" s="77">
        <v>5049</v>
      </c>
    </row>
    <row r="184" spans="2:7" x14ac:dyDescent="0.35">
      <c r="C184" t="s">
        <v>578</v>
      </c>
      <c r="D184" t="s">
        <v>356</v>
      </c>
      <c r="E184" s="77">
        <v>5</v>
      </c>
      <c r="F184" s="77">
        <v>1980</v>
      </c>
      <c r="G184" s="77">
        <v>9900</v>
      </c>
    </row>
    <row r="185" spans="2:7" x14ac:dyDescent="0.35">
      <c r="D185" t="s">
        <v>357</v>
      </c>
      <c r="E185" s="77">
        <v>1</v>
      </c>
      <c r="F185" s="77">
        <v>1980</v>
      </c>
      <c r="G185" s="77">
        <v>1980</v>
      </c>
    </row>
    <row r="186" spans="2:7" x14ac:dyDescent="0.35">
      <c r="D186" t="s">
        <v>358</v>
      </c>
      <c r="E186" s="77">
        <v>4</v>
      </c>
      <c r="F186" s="77">
        <v>1980</v>
      </c>
      <c r="G186" s="77">
        <v>7920</v>
      </c>
    </row>
    <row r="187" spans="2:7" x14ac:dyDescent="0.35">
      <c r="C187" t="s">
        <v>653</v>
      </c>
      <c r="D187" t="s">
        <v>580</v>
      </c>
      <c r="E187" s="77">
        <v>20</v>
      </c>
      <c r="F187" s="77">
        <v>306</v>
      </c>
      <c r="G187" s="77">
        <v>6120</v>
      </c>
    </row>
    <row r="188" spans="2:7" x14ac:dyDescent="0.35">
      <c r="B188" s="79" t="s">
        <v>401</v>
      </c>
      <c r="C188" s="79"/>
      <c r="D188" s="79"/>
      <c r="E188" s="80">
        <v>43</v>
      </c>
      <c r="F188" s="80">
        <v>12901</v>
      </c>
      <c r="G188" s="80">
        <v>47601</v>
      </c>
    </row>
    <row r="189" spans="2:7" x14ac:dyDescent="0.35">
      <c r="B189" t="s">
        <v>347</v>
      </c>
      <c r="C189" t="s">
        <v>348</v>
      </c>
      <c r="D189" t="s">
        <v>359</v>
      </c>
      <c r="E189" s="77">
        <v>10</v>
      </c>
      <c r="F189" s="77">
        <v>405</v>
      </c>
      <c r="G189" s="77">
        <v>4050</v>
      </c>
    </row>
    <row r="190" spans="2:7" x14ac:dyDescent="0.35">
      <c r="C190" t="s">
        <v>437</v>
      </c>
      <c r="D190" t="s">
        <v>359</v>
      </c>
      <c r="E190" s="77">
        <v>10</v>
      </c>
      <c r="F190" s="77">
        <v>432</v>
      </c>
      <c r="G190" s="77">
        <v>4320</v>
      </c>
    </row>
    <row r="191" spans="2:7" x14ac:dyDescent="0.35">
      <c r="C191" t="s">
        <v>530</v>
      </c>
      <c r="D191" t="s">
        <v>489</v>
      </c>
      <c r="E191" s="77">
        <v>5</v>
      </c>
      <c r="F191" s="77">
        <v>1749</v>
      </c>
      <c r="G191" s="77">
        <v>8745</v>
      </c>
    </row>
    <row r="192" spans="2:7" x14ac:dyDescent="0.35">
      <c r="C192" t="s">
        <v>531</v>
      </c>
      <c r="D192" t="s">
        <v>489</v>
      </c>
      <c r="E192" s="77">
        <v>10</v>
      </c>
      <c r="F192" s="77">
        <v>1914</v>
      </c>
      <c r="G192" s="77">
        <v>19140</v>
      </c>
    </row>
    <row r="193" spans="2:7" x14ac:dyDescent="0.35">
      <c r="C193" t="s">
        <v>583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579</v>
      </c>
      <c r="D194" t="s">
        <v>584</v>
      </c>
      <c r="E194" s="77">
        <v>10</v>
      </c>
      <c r="F194" s="77">
        <v>1936</v>
      </c>
      <c r="G194" s="77">
        <v>19360</v>
      </c>
    </row>
    <row r="195" spans="2:7" x14ac:dyDescent="0.35">
      <c r="B195" s="79" t="s">
        <v>402</v>
      </c>
      <c r="C195" s="79"/>
      <c r="D195" s="79"/>
      <c r="E195" s="80">
        <v>55</v>
      </c>
      <c r="F195" s="80">
        <v>8350</v>
      </c>
      <c r="G195" s="80">
        <v>74755</v>
      </c>
    </row>
    <row r="196" spans="2:7" x14ac:dyDescent="0.35">
      <c r="B196" t="s">
        <v>362</v>
      </c>
      <c r="C196">
        <v>13101</v>
      </c>
      <c r="D196" t="s">
        <v>682</v>
      </c>
      <c r="E196" s="77">
        <v>2</v>
      </c>
      <c r="F196" s="77">
        <v>320</v>
      </c>
      <c r="G196" s="77">
        <v>640</v>
      </c>
    </row>
    <row r="197" spans="2:7" x14ac:dyDescent="0.35">
      <c r="B197" s="79" t="s">
        <v>403</v>
      </c>
      <c r="C197" s="79"/>
      <c r="D197" s="79"/>
      <c r="E197" s="80">
        <v>2</v>
      </c>
      <c r="F197" s="80">
        <v>320</v>
      </c>
      <c r="G197" s="80">
        <v>640</v>
      </c>
    </row>
    <row r="198" spans="2:7" x14ac:dyDescent="0.35">
      <c r="B198" t="s">
        <v>424</v>
      </c>
      <c r="C198" t="s">
        <v>437</v>
      </c>
      <c r="D198" t="s">
        <v>426</v>
      </c>
      <c r="E198" s="77">
        <v>1</v>
      </c>
      <c r="F198" s="77">
        <v>800</v>
      </c>
      <c r="G198" s="77">
        <v>800</v>
      </c>
    </row>
    <row r="199" spans="2:7" x14ac:dyDescent="0.35">
      <c r="B199" s="79" t="s">
        <v>451</v>
      </c>
      <c r="C199" s="79"/>
      <c r="D199" s="79"/>
      <c r="E199" s="80">
        <v>1</v>
      </c>
      <c r="F199" s="80">
        <v>800</v>
      </c>
      <c r="G199" s="80">
        <v>800</v>
      </c>
    </row>
    <row r="200" spans="2:7" x14ac:dyDescent="0.35">
      <c r="B200" t="s">
        <v>429</v>
      </c>
      <c r="C200" t="s">
        <v>490</v>
      </c>
      <c r="D200" t="s">
        <v>431</v>
      </c>
      <c r="E200" s="77">
        <v>5</v>
      </c>
      <c r="F200" s="77">
        <v>1760</v>
      </c>
      <c r="G200" s="77">
        <v>8800</v>
      </c>
    </row>
    <row r="201" spans="2:7" x14ac:dyDescent="0.35">
      <c r="D201" t="s">
        <v>458</v>
      </c>
      <c r="E201" s="77">
        <v>9</v>
      </c>
      <c r="F201" s="77">
        <v>270</v>
      </c>
      <c r="G201" s="77">
        <v>2430</v>
      </c>
    </row>
    <row r="202" spans="2:7" x14ac:dyDescent="0.35">
      <c r="D202" t="s">
        <v>491</v>
      </c>
      <c r="E202" s="77">
        <v>10</v>
      </c>
      <c r="F202" s="77">
        <v>1760</v>
      </c>
      <c r="G202" s="77">
        <v>17600</v>
      </c>
    </row>
    <row r="203" spans="2:7" x14ac:dyDescent="0.35">
      <c r="C203" t="s">
        <v>528</v>
      </c>
      <c r="D203" t="s">
        <v>431</v>
      </c>
      <c r="E203" s="77">
        <v>4</v>
      </c>
      <c r="F203" s="77">
        <v>1760</v>
      </c>
      <c r="G203" s="77">
        <v>7040</v>
      </c>
    </row>
    <row r="204" spans="2:7" x14ac:dyDescent="0.35">
      <c r="D204" t="s">
        <v>430</v>
      </c>
      <c r="E204" s="77">
        <v>10</v>
      </c>
      <c r="F204" s="77">
        <v>468</v>
      </c>
      <c r="G204" s="77">
        <v>4680</v>
      </c>
    </row>
    <row r="205" spans="2:7" x14ac:dyDescent="0.35">
      <c r="C205" t="s">
        <v>529</v>
      </c>
      <c r="D205" t="s">
        <v>432</v>
      </c>
      <c r="E205" s="77">
        <v>12</v>
      </c>
      <c r="F205" s="77">
        <v>40</v>
      </c>
      <c r="G205" s="77">
        <v>480</v>
      </c>
    </row>
    <row r="206" spans="2:7" x14ac:dyDescent="0.35">
      <c r="C206" t="s">
        <v>552</v>
      </c>
      <c r="D206" t="s">
        <v>431</v>
      </c>
      <c r="E206" s="77">
        <v>4</v>
      </c>
      <c r="F206" s="77">
        <v>2002</v>
      </c>
      <c r="G206" s="77">
        <v>8008</v>
      </c>
    </row>
    <row r="207" spans="2:7" x14ac:dyDescent="0.35">
      <c r="D207" t="s">
        <v>491</v>
      </c>
      <c r="E207" s="77">
        <v>4</v>
      </c>
      <c r="F207" s="77">
        <v>2002</v>
      </c>
      <c r="G207" s="77">
        <v>8008</v>
      </c>
    </row>
    <row r="208" spans="2:7" x14ac:dyDescent="0.35">
      <c r="C208" t="s">
        <v>551</v>
      </c>
      <c r="D208" t="s">
        <v>435</v>
      </c>
      <c r="E208" s="77">
        <v>2</v>
      </c>
      <c r="F208" s="77">
        <v>240</v>
      </c>
      <c r="G208" s="77">
        <v>480</v>
      </c>
    </row>
    <row r="209" spans="1:7" x14ac:dyDescent="0.35">
      <c r="B209" s="79" t="s">
        <v>450</v>
      </c>
      <c r="C209" s="79"/>
      <c r="D209" s="79"/>
      <c r="E209" s="80">
        <v>60</v>
      </c>
      <c r="F209" s="80">
        <v>10302</v>
      </c>
      <c r="G209" s="80">
        <v>57526</v>
      </c>
    </row>
    <row r="210" spans="1:7" x14ac:dyDescent="0.35">
      <c r="B210" t="s">
        <v>461</v>
      </c>
      <c r="C210">
        <v>18084</v>
      </c>
      <c r="D210" t="s">
        <v>462</v>
      </c>
      <c r="E210" s="77">
        <v>12</v>
      </c>
      <c r="F210" s="77">
        <v>700</v>
      </c>
      <c r="G210" s="77">
        <v>8400</v>
      </c>
    </row>
    <row r="211" spans="1:7" x14ac:dyDescent="0.35">
      <c r="B211" s="79" t="s">
        <v>472</v>
      </c>
      <c r="C211" s="79"/>
      <c r="D211" s="79"/>
      <c r="E211" s="80">
        <v>12</v>
      </c>
      <c r="F211" s="80">
        <v>700</v>
      </c>
      <c r="G211" s="80">
        <v>8400</v>
      </c>
    </row>
    <row r="212" spans="1:7" x14ac:dyDescent="0.35">
      <c r="B212" t="s">
        <v>502</v>
      </c>
      <c r="C212" t="s">
        <v>532</v>
      </c>
      <c r="D212" t="s">
        <v>518</v>
      </c>
      <c r="E212" s="77">
        <v>10</v>
      </c>
      <c r="F212" s="77">
        <v>333</v>
      </c>
      <c r="G212" s="77">
        <v>3330</v>
      </c>
    </row>
    <row r="213" spans="1:7" x14ac:dyDescent="0.35">
      <c r="C213" t="s">
        <v>595</v>
      </c>
      <c r="D213" t="s">
        <v>592</v>
      </c>
      <c r="E213" s="77">
        <v>8</v>
      </c>
      <c r="F213" s="77">
        <v>362.6</v>
      </c>
      <c r="G213" s="77">
        <v>2900.8</v>
      </c>
    </row>
    <row r="214" spans="1:7" x14ac:dyDescent="0.35">
      <c r="D214" t="s">
        <v>593</v>
      </c>
      <c r="E214" s="77">
        <v>2</v>
      </c>
      <c r="F214" s="77">
        <v>486</v>
      </c>
      <c r="G214" s="77">
        <v>972</v>
      </c>
    </row>
    <row r="215" spans="1:7" x14ac:dyDescent="0.35">
      <c r="D215" t="s">
        <v>594</v>
      </c>
      <c r="E215" s="77">
        <v>4</v>
      </c>
      <c r="F215" s="77">
        <v>595.20000000000005</v>
      </c>
      <c r="G215" s="77">
        <v>2380.8000000000002</v>
      </c>
    </row>
    <row r="216" spans="1:7" x14ac:dyDescent="0.35">
      <c r="C216" t="s">
        <v>604</v>
      </c>
      <c r="D216" t="s">
        <v>592</v>
      </c>
      <c r="E216" s="77">
        <v>2</v>
      </c>
      <c r="F216" s="77">
        <v>362.6</v>
      </c>
      <c r="G216" s="77">
        <v>725.2</v>
      </c>
    </row>
    <row r="217" spans="1:7" x14ac:dyDescent="0.35">
      <c r="C217" t="s">
        <v>605</v>
      </c>
      <c r="D217" t="s">
        <v>592</v>
      </c>
      <c r="E217" s="77">
        <v>2</v>
      </c>
      <c r="F217" s="77">
        <v>362.6</v>
      </c>
      <c r="G217" s="77">
        <v>725.2</v>
      </c>
    </row>
    <row r="218" spans="1:7" x14ac:dyDescent="0.35">
      <c r="B218" s="79" t="s">
        <v>517</v>
      </c>
      <c r="C218" s="79"/>
      <c r="D218" s="79"/>
      <c r="E218" s="80">
        <v>28</v>
      </c>
      <c r="F218" s="80">
        <v>2502</v>
      </c>
      <c r="G218" s="80">
        <v>11034.000000000002</v>
      </c>
    </row>
    <row r="219" spans="1:7" x14ac:dyDescent="0.35">
      <c r="A219" s="132" t="s">
        <v>475</v>
      </c>
      <c r="B219" s="132"/>
      <c r="C219" s="132"/>
      <c r="D219" s="132"/>
      <c r="E219" s="133">
        <v>1145</v>
      </c>
      <c r="F219" s="133">
        <v>80180.550000000017</v>
      </c>
      <c r="G219" s="133">
        <v>547074.69999999995</v>
      </c>
    </row>
    <row r="220" spans="1:7" x14ac:dyDescent="0.35">
      <c r="A220">
        <v>2022</v>
      </c>
      <c r="B220" t="s">
        <v>10</v>
      </c>
      <c r="C220" t="s">
        <v>335</v>
      </c>
      <c r="D220" t="s">
        <v>265</v>
      </c>
      <c r="E220" s="77">
        <v>1</v>
      </c>
      <c r="F220" s="77">
        <v>345</v>
      </c>
      <c r="G220" s="77">
        <v>345</v>
      </c>
    </row>
    <row r="221" spans="1:7" x14ac:dyDescent="0.35">
      <c r="D221" t="s">
        <v>233</v>
      </c>
      <c r="E221" s="77">
        <v>2</v>
      </c>
      <c r="F221" s="77">
        <v>390</v>
      </c>
      <c r="G221" s="77">
        <v>780</v>
      </c>
    </row>
    <row r="222" spans="1:7" x14ac:dyDescent="0.35">
      <c r="D222" t="s">
        <v>19</v>
      </c>
      <c r="E222" s="77">
        <v>12</v>
      </c>
      <c r="F222" s="77">
        <v>90</v>
      </c>
      <c r="G222" s="77">
        <v>1080</v>
      </c>
    </row>
    <row r="223" spans="1:7" x14ac:dyDescent="0.35">
      <c r="D223" t="s">
        <v>29</v>
      </c>
      <c r="E223" s="77">
        <v>35</v>
      </c>
      <c r="F223" s="77">
        <v>5445</v>
      </c>
      <c r="G223" s="77">
        <v>63525</v>
      </c>
    </row>
    <row r="224" spans="1:7" x14ac:dyDescent="0.35">
      <c r="D224" t="s">
        <v>254</v>
      </c>
      <c r="E224" s="77">
        <v>1</v>
      </c>
      <c r="F224" s="77">
        <v>110</v>
      </c>
      <c r="G224" s="77">
        <v>110</v>
      </c>
    </row>
    <row r="225" spans="2:7" x14ac:dyDescent="0.35">
      <c r="D225" t="s">
        <v>64</v>
      </c>
      <c r="E225" s="77">
        <v>15</v>
      </c>
      <c r="F225" s="77">
        <v>1815</v>
      </c>
      <c r="G225" s="77">
        <v>27225</v>
      </c>
    </row>
    <row r="226" spans="2:7" x14ac:dyDescent="0.35">
      <c r="D226" t="s">
        <v>28</v>
      </c>
      <c r="E226" s="77">
        <v>40</v>
      </c>
      <c r="F226" s="77">
        <v>32.5</v>
      </c>
      <c r="G226" s="77">
        <v>1300</v>
      </c>
    </row>
    <row r="227" spans="2:7" x14ac:dyDescent="0.35">
      <c r="D227" t="s">
        <v>405</v>
      </c>
      <c r="E227" s="77">
        <v>20</v>
      </c>
      <c r="F227" s="77">
        <v>65</v>
      </c>
      <c r="G227" s="77">
        <v>1300</v>
      </c>
    </row>
    <row r="228" spans="2:7" x14ac:dyDescent="0.35">
      <c r="B228" s="79" t="s">
        <v>294</v>
      </c>
      <c r="C228" s="79"/>
      <c r="D228" s="79"/>
      <c r="E228" s="80">
        <v>126</v>
      </c>
      <c r="F228" s="80">
        <v>8292.5</v>
      </c>
      <c r="G228" s="80">
        <v>95665</v>
      </c>
    </row>
    <row r="229" spans="2:7" x14ac:dyDescent="0.35">
      <c r="B229" t="s">
        <v>307</v>
      </c>
      <c r="C229" t="s">
        <v>655</v>
      </c>
      <c r="D229" t="s">
        <v>650</v>
      </c>
      <c r="E229" s="77">
        <v>4</v>
      </c>
      <c r="F229" s="77">
        <v>305</v>
      </c>
      <c r="G229" s="77">
        <v>1220</v>
      </c>
    </row>
    <row r="230" spans="2:7" x14ac:dyDescent="0.35">
      <c r="B230" s="79" t="s">
        <v>398</v>
      </c>
      <c r="C230" s="79"/>
      <c r="D230" s="79"/>
      <c r="E230" s="80">
        <v>4</v>
      </c>
      <c r="F230" s="80">
        <v>305</v>
      </c>
      <c r="G230" s="80">
        <v>1220</v>
      </c>
    </row>
    <row r="231" spans="2:7" x14ac:dyDescent="0.35">
      <c r="B231" t="s">
        <v>347</v>
      </c>
      <c r="C231" t="s">
        <v>656</v>
      </c>
      <c r="D231" t="s">
        <v>489</v>
      </c>
      <c r="E231" s="77">
        <v>6</v>
      </c>
      <c r="F231" s="77">
        <v>1936</v>
      </c>
      <c r="G231" s="77">
        <v>11616</v>
      </c>
    </row>
    <row r="232" spans="2:7" x14ac:dyDescent="0.35">
      <c r="D232" t="s">
        <v>584</v>
      </c>
      <c r="E232" s="77">
        <v>4</v>
      </c>
      <c r="F232" s="77">
        <v>1936</v>
      </c>
      <c r="G232" s="77">
        <v>7744</v>
      </c>
    </row>
    <row r="233" spans="2:7" x14ac:dyDescent="0.35">
      <c r="D233" t="s">
        <v>627</v>
      </c>
      <c r="E233" s="77">
        <v>20</v>
      </c>
      <c r="F233" s="77">
        <v>270</v>
      </c>
      <c r="G233" s="77">
        <v>5400</v>
      </c>
    </row>
    <row r="234" spans="2:7" x14ac:dyDescent="0.35">
      <c r="D234" t="s">
        <v>628</v>
      </c>
      <c r="E234" s="77">
        <v>2</v>
      </c>
      <c r="F234" s="77">
        <v>270</v>
      </c>
      <c r="G234" s="77">
        <v>540</v>
      </c>
    </row>
    <row r="235" spans="2:7" x14ac:dyDescent="0.35">
      <c r="C235" t="s">
        <v>657</v>
      </c>
      <c r="D235" t="s">
        <v>489</v>
      </c>
      <c r="E235" s="77">
        <v>2</v>
      </c>
      <c r="F235" s="77">
        <v>1936</v>
      </c>
      <c r="G235" s="77">
        <v>3872</v>
      </c>
    </row>
    <row r="236" spans="2:7" x14ac:dyDescent="0.35">
      <c r="D236" t="s">
        <v>584</v>
      </c>
      <c r="E236" s="77">
        <v>8</v>
      </c>
      <c r="F236" s="77">
        <v>1936</v>
      </c>
      <c r="G236" s="77">
        <v>15488</v>
      </c>
    </row>
    <row r="237" spans="2:7" x14ac:dyDescent="0.35">
      <c r="D237" t="s">
        <v>639</v>
      </c>
      <c r="E237" s="77">
        <v>20</v>
      </c>
      <c r="F237" s="77">
        <v>283.5</v>
      </c>
      <c r="G237" s="77">
        <v>5670</v>
      </c>
    </row>
    <row r="238" spans="2:7" x14ac:dyDescent="0.35">
      <c r="C238" t="s">
        <v>658</v>
      </c>
      <c r="D238" t="s">
        <v>627</v>
      </c>
      <c r="E238" s="77">
        <v>4</v>
      </c>
      <c r="F238" s="77">
        <v>270</v>
      </c>
      <c r="G238" s="77">
        <v>1080</v>
      </c>
    </row>
    <row r="239" spans="2:7" x14ac:dyDescent="0.35">
      <c r="D239" t="s">
        <v>628</v>
      </c>
      <c r="E239" s="77">
        <v>6</v>
      </c>
      <c r="F239" s="77">
        <v>270</v>
      </c>
      <c r="G239" s="77">
        <v>1620</v>
      </c>
    </row>
    <row r="240" spans="2:7" x14ac:dyDescent="0.35">
      <c r="C240" t="s">
        <v>659</v>
      </c>
      <c r="D240" t="s">
        <v>584</v>
      </c>
      <c r="E240" s="77">
        <v>4</v>
      </c>
      <c r="F240" s="77">
        <v>1936</v>
      </c>
      <c r="G240" s="77">
        <v>7744</v>
      </c>
    </row>
    <row r="241" spans="1:7" x14ac:dyDescent="0.35">
      <c r="D241" t="s">
        <v>660</v>
      </c>
      <c r="E241" s="77">
        <v>1</v>
      </c>
      <c r="F241" s="77">
        <v>1936</v>
      </c>
      <c r="G241" s="77">
        <v>1936</v>
      </c>
    </row>
    <row r="242" spans="1:7" x14ac:dyDescent="0.35">
      <c r="D242" t="s">
        <v>693</v>
      </c>
      <c r="E242" s="77">
        <v>12</v>
      </c>
      <c r="F242" s="77">
        <v>46</v>
      </c>
      <c r="G242" s="77">
        <v>552</v>
      </c>
    </row>
    <row r="243" spans="1:7" x14ac:dyDescent="0.35">
      <c r="C243" t="s">
        <v>661</v>
      </c>
      <c r="D243" t="s">
        <v>489</v>
      </c>
      <c r="E243" s="77">
        <v>9</v>
      </c>
      <c r="F243" s="77">
        <v>1936</v>
      </c>
      <c r="G243" s="77">
        <v>17424</v>
      </c>
    </row>
    <row r="244" spans="1:7" x14ac:dyDescent="0.35">
      <c r="D244" t="s">
        <v>627</v>
      </c>
      <c r="E244" s="77">
        <v>20</v>
      </c>
      <c r="F244" s="77">
        <v>270</v>
      </c>
      <c r="G244" s="77">
        <v>5400</v>
      </c>
    </row>
    <row r="245" spans="1:7" x14ac:dyDescent="0.35">
      <c r="D245" t="s">
        <v>628</v>
      </c>
      <c r="E245" s="77">
        <v>5</v>
      </c>
      <c r="F245" s="77">
        <v>270</v>
      </c>
      <c r="G245" s="77">
        <v>1350</v>
      </c>
    </row>
    <row r="246" spans="1:7" x14ac:dyDescent="0.35">
      <c r="D246" t="s">
        <v>660</v>
      </c>
      <c r="E246" s="77">
        <v>1</v>
      </c>
      <c r="F246" s="77">
        <v>1936</v>
      </c>
      <c r="G246" s="77">
        <v>1936</v>
      </c>
    </row>
    <row r="247" spans="1:7" x14ac:dyDescent="0.35">
      <c r="D247" t="s">
        <v>662</v>
      </c>
      <c r="E247" s="77">
        <v>10</v>
      </c>
      <c r="F247" s="77">
        <v>486</v>
      </c>
      <c r="G247" s="77">
        <v>4860</v>
      </c>
    </row>
    <row r="248" spans="1:7" x14ac:dyDescent="0.35">
      <c r="C248" t="s">
        <v>683</v>
      </c>
      <c r="D248" t="s">
        <v>628</v>
      </c>
      <c r="E248" s="77">
        <v>10</v>
      </c>
      <c r="F248" s="77">
        <v>270</v>
      </c>
      <c r="G248" s="77">
        <v>2700</v>
      </c>
    </row>
    <row r="249" spans="1:7" x14ac:dyDescent="0.35">
      <c r="B249" s="79" t="s">
        <v>402</v>
      </c>
      <c r="C249" s="79"/>
      <c r="D249" s="79"/>
      <c r="E249" s="80">
        <v>144</v>
      </c>
      <c r="F249" s="80">
        <v>18193.5</v>
      </c>
      <c r="G249" s="80">
        <v>96932</v>
      </c>
    </row>
    <row r="250" spans="1:7" x14ac:dyDescent="0.35">
      <c r="B250" t="s">
        <v>696</v>
      </c>
      <c r="C250" t="s">
        <v>740</v>
      </c>
      <c r="D250" t="s">
        <v>697</v>
      </c>
      <c r="E250" s="77">
        <v>1</v>
      </c>
      <c r="F250" s="77">
        <v>1804</v>
      </c>
      <c r="G250" s="77">
        <v>1804</v>
      </c>
    </row>
    <row r="251" spans="1:7" x14ac:dyDescent="0.35">
      <c r="B251" s="79" t="s">
        <v>704</v>
      </c>
      <c r="C251" s="79"/>
      <c r="D251" s="79"/>
      <c r="E251" s="80">
        <v>1</v>
      </c>
      <c r="F251" s="80">
        <v>1804</v>
      </c>
      <c r="G251" s="80">
        <v>1804</v>
      </c>
    </row>
    <row r="252" spans="1:7" x14ac:dyDescent="0.35">
      <c r="A252" s="132" t="s">
        <v>677</v>
      </c>
      <c r="B252" s="132"/>
      <c r="C252" s="132"/>
      <c r="D252" s="132"/>
      <c r="E252" s="133">
        <v>275</v>
      </c>
      <c r="F252" s="133">
        <v>28595</v>
      </c>
      <c r="G252" s="133">
        <v>195621</v>
      </c>
    </row>
    <row r="253" spans="1:7" x14ac:dyDescent="0.35">
      <c r="A253" s="76" t="s">
        <v>181</v>
      </c>
      <c r="B253" s="76"/>
      <c r="C253" s="76"/>
      <c r="D253" s="76"/>
      <c r="E253" s="78">
        <v>1990</v>
      </c>
      <c r="F253" s="78">
        <v>142954.19</v>
      </c>
      <c r="G253" s="78">
        <v>955904.20000000019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00"/>
  <sheetViews>
    <sheetView topLeftCell="C79" zoomScaleNormal="100" workbookViewId="0">
      <selection activeCell="O89" sqref="O89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16</v>
      </c>
      <c r="E6" s="50">
        <v>0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180</v>
      </c>
      <c r="N7" s="50">
        <v>166</v>
      </c>
      <c r="O7" s="50">
        <v>14</v>
      </c>
    </row>
    <row r="8" spans="1:15" x14ac:dyDescent="0.35">
      <c r="B8" t="s">
        <v>194</v>
      </c>
      <c r="C8" s="50">
        <v>5</v>
      </c>
      <c r="D8" s="50">
        <v>5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41</v>
      </c>
      <c r="O9" s="50">
        <v>0</v>
      </c>
    </row>
    <row r="10" spans="1:15" x14ac:dyDescent="0.35">
      <c r="B10" t="s">
        <v>318</v>
      </c>
      <c r="C10" s="50">
        <v>20</v>
      </c>
      <c r="D10" s="50">
        <v>13</v>
      </c>
      <c r="E10" s="50">
        <v>7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313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314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334</v>
      </c>
      <c r="C13" s="50">
        <v>2</v>
      </c>
      <c r="D13" s="50">
        <v>2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405</v>
      </c>
      <c r="C14" s="50">
        <v>8</v>
      </c>
      <c r="D14" s="50">
        <v>8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650</v>
      </c>
      <c r="C15" s="50">
        <v>4</v>
      </c>
      <c r="D15" s="50">
        <v>4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A16" s="51" t="s">
        <v>186</v>
      </c>
      <c r="B16" s="51"/>
      <c r="C16" s="52">
        <v>82</v>
      </c>
      <c r="D16" s="52">
        <v>74</v>
      </c>
      <c r="E16" s="52">
        <v>8</v>
      </c>
      <c r="F16" s="61"/>
      <c r="G16" s="61"/>
      <c r="H16" s="61"/>
      <c r="L16" t="s">
        <v>29</v>
      </c>
      <c r="M16" s="50">
        <v>190</v>
      </c>
      <c r="N16" s="50">
        <v>175</v>
      </c>
      <c r="O16" s="50">
        <v>15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177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80</v>
      </c>
      <c r="N19" s="50">
        <v>71</v>
      </c>
      <c r="O19" s="50">
        <v>9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182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327</v>
      </c>
      <c r="N22" s="50">
        <v>288</v>
      </c>
      <c r="O22" s="50">
        <v>39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176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15</v>
      </c>
      <c r="O24" s="50">
        <v>4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187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180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233</v>
      </c>
      <c r="M35" s="50">
        <v>17</v>
      </c>
      <c r="N35" s="50">
        <v>15</v>
      </c>
      <c r="O35" s="50">
        <v>2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245</v>
      </c>
      <c r="M38" s="50">
        <v>28</v>
      </c>
      <c r="N38" s="50">
        <v>24</v>
      </c>
      <c r="O38" s="50">
        <v>4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A41" s="51" t="s">
        <v>185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180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1</v>
      </c>
      <c r="O43" s="50">
        <v>1</v>
      </c>
    </row>
    <row r="44" spans="1:15" x14ac:dyDescent="0.35">
      <c r="B44" t="s">
        <v>177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B47" t="s">
        <v>29</v>
      </c>
      <c r="C47" s="50">
        <v>27</v>
      </c>
      <c r="D47" s="50">
        <v>27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64</v>
      </c>
      <c r="C48" s="50">
        <v>10</v>
      </c>
      <c r="D48" s="50">
        <v>10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1:15" x14ac:dyDescent="0.35">
      <c r="B49" t="s">
        <v>37</v>
      </c>
      <c r="C49" s="50">
        <v>6</v>
      </c>
      <c r="D49" s="50">
        <v>6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1:15" x14ac:dyDescent="0.35">
      <c r="B50" t="s">
        <v>33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1:15" x14ac:dyDescent="0.35">
      <c r="B51" t="s">
        <v>233</v>
      </c>
      <c r="C51" s="50">
        <v>2</v>
      </c>
      <c r="D51" s="50">
        <v>2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1:15" x14ac:dyDescent="0.35">
      <c r="B52" t="s">
        <v>265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1:15" x14ac:dyDescent="0.35">
      <c r="B53" t="s">
        <v>375</v>
      </c>
      <c r="C53" s="50">
        <v>32</v>
      </c>
      <c r="D53" s="50">
        <v>32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1:15" x14ac:dyDescent="0.35">
      <c r="B54" t="s">
        <v>405</v>
      </c>
      <c r="C54" s="50">
        <v>12</v>
      </c>
      <c r="D54" s="50">
        <v>12</v>
      </c>
      <c r="E54" s="50">
        <v>0</v>
      </c>
      <c r="F54" s="61"/>
      <c r="G54" s="61"/>
      <c r="H54" s="61"/>
      <c r="L54" t="s">
        <v>405</v>
      </c>
      <c r="M54" s="50">
        <v>89</v>
      </c>
      <c r="N54" s="50">
        <v>82</v>
      </c>
      <c r="O54" s="50">
        <v>7</v>
      </c>
    </row>
    <row r="55" spans="1:15" x14ac:dyDescent="0.35">
      <c r="A55" s="51" t="s">
        <v>183</v>
      </c>
      <c r="B55" s="51"/>
      <c r="C55" s="52">
        <v>155</v>
      </c>
      <c r="D55" s="52">
        <v>155</v>
      </c>
      <c r="E55" s="52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1:15" x14ac:dyDescent="0.35">
      <c r="A56">
        <v>10</v>
      </c>
      <c r="B56" t="s">
        <v>134</v>
      </c>
      <c r="C56" s="50">
        <v>1</v>
      </c>
      <c r="D56" s="50">
        <v>1</v>
      </c>
      <c r="E56" s="50">
        <v>0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1:15" x14ac:dyDescent="0.35">
      <c r="B57" t="s">
        <v>19</v>
      </c>
      <c r="C57" s="50">
        <v>32</v>
      </c>
      <c r="D57" s="50">
        <v>32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1:15" x14ac:dyDescent="0.35">
      <c r="B58" t="s">
        <v>180</v>
      </c>
      <c r="C58" s="50">
        <v>15</v>
      </c>
      <c r="D58" s="50">
        <v>15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1:15" x14ac:dyDescent="0.35">
      <c r="B59" t="s">
        <v>176</v>
      </c>
      <c r="C59" s="50">
        <v>20</v>
      </c>
      <c r="D59" s="50">
        <v>20</v>
      </c>
      <c r="E59" s="50">
        <v>0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1:15" x14ac:dyDescent="0.35">
      <c r="B60" t="s">
        <v>177</v>
      </c>
      <c r="C60" s="50">
        <v>20</v>
      </c>
      <c r="D60" s="50">
        <v>20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1:15" x14ac:dyDescent="0.35">
      <c r="B61" t="s">
        <v>16</v>
      </c>
      <c r="C61" s="50">
        <v>20</v>
      </c>
      <c r="D61" s="50">
        <v>20</v>
      </c>
      <c r="E61" s="50">
        <v>0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1:15" x14ac:dyDescent="0.35">
      <c r="B62" t="s">
        <v>55</v>
      </c>
      <c r="C62" s="50">
        <v>2</v>
      </c>
      <c r="D62" s="50">
        <v>2</v>
      </c>
      <c r="E62" s="50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1:15" x14ac:dyDescent="0.35">
      <c r="B63" t="s">
        <v>17</v>
      </c>
      <c r="C63" s="50">
        <v>4</v>
      </c>
      <c r="D63" s="50">
        <v>4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1:15" x14ac:dyDescent="0.35">
      <c r="B64" t="s">
        <v>31</v>
      </c>
      <c r="C64" s="50">
        <v>5</v>
      </c>
      <c r="D64" s="50">
        <v>5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2:15" x14ac:dyDescent="0.35">
      <c r="B65" t="s">
        <v>29</v>
      </c>
      <c r="C65" s="50">
        <v>20</v>
      </c>
      <c r="D65" s="50">
        <v>20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2:15" x14ac:dyDescent="0.35">
      <c r="B66" t="s">
        <v>153</v>
      </c>
      <c r="C66" s="50">
        <v>1</v>
      </c>
      <c r="D66" s="50">
        <v>1</v>
      </c>
      <c r="E66" s="50">
        <v>0</v>
      </c>
      <c r="F66" s="61"/>
      <c r="G66" s="61"/>
      <c r="H66" s="61"/>
      <c r="L66" t="s">
        <v>501</v>
      </c>
      <c r="M66" s="50">
        <v>1</v>
      </c>
      <c r="N66" s="50"/>
      <c r="O66" s="50">
        <v>1</v>
      </c>
    </row>
    <row r="67" spans="2:15" x14ac:dyDescent="0.35">
      <c r="B67" t="s">
        <v>139</v>
      </c>
      <c r="C67" s="50">
        <v>1</v>
      </c>
      <c r="D67" s="50">
        <v>1</v>
      </c>
      <c r="E67" s="50">
        <v>0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2:15" x14ac:dyDescent="0.35">
      <c r="B68" t="s">
        <v>64</v>
      </c>
      <c r="C68" s="50">
        <v>10</v>
      </c>
      <c r="D68" s="50">
        <v>10</v>
      </c>
      <c r="E68" s="50">
        <v>0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2:15" x14ac:dyDescent="0.35">
      <c r="B69" t="s">
        <v>28</v>
      </c>
      <c r="C69" s="50">
        <v>2</v>
      </c>
      <c r="D69" s="50">
        <v>2</v>
      </c>
      <c r="E69" s="50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2:15" x14ac:dyDescent="0.35">
      <c r="B70" t="s">
        <v>245</v>
      </c>
      <c r="C70" s="50">
        <v>4</v>
      </c>
      <c r="D70" s="50">
        <v>4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2:15" x14ac:dyDescent="0.35">
      <c r="B71" t="s">
        <v>359</v>
      </c>
      <c r="C71" s="50">
        <v>10</v>
      </c>
      <c r="D71" s="50">
        <v>10</v>
      </c>
      <c r="E71" s="50">
        <v>0</v>
      </c>
      <c r="F71" s="61"/>
      <c r="G71" s="61"/>
      <c r="H71" s="61"/>
      <c r="L71" t="s">
        <v>584</v>
      </c>
      <c r="M71" s="50">
        <v>26</v>
      </c>
      <c r="N71" s="50">
        <v>26</v>
      </c>
      <c r="O71" s="50">
        <v>0</v>
      </c>
    </row>
    <row r="72" spans="2:15" x14ac:dyDescent="0.35">
      <c r="B72" t="s">
        <v>375</v>
      </c>
      <c r="C72" s="50">
        <v>37</v>
      </c>
      <c r="D72" s="50">
        <v>37</v>
      </c>
      <c r="E72" s="50">
        <v>0</v>
      </c>
      <c r="L72" t="s">
        <v>592</v>
      </c>
      <c r="M72" s="50">
        <v>12</v>
      </c>
      <c r="N72" s="50">
        <v>12</v>
      </c>
      <c r="O72" s="50">
        <v>0</v>
      </c>
    </row>
    <row r="73" spans="2:15" x14ac:dyDescent="0.35">
      <c r="B73" t="s">
        <v>405</v>
      </c>
      <c r="C73" s="50">
        <v>20</v>
      </c>
      <c r="D73" s="50">
        <v>20</v>
      </c>
      <c r="E73" s="50">
        <v>0</v>
      </c>
      <c r="L73" t="s">
        <v>593</v>
      </c>
      <c r="M73" s="50">
        <v>2</v>
      </c>
      <c r="N73" s="50">
        <v>2</v>
      </c>
      <c r="O73" s="50">
        <v>0</v>
      </c>
    </row>
    <row r="74" spans="2:15" x14ac:dyDescent="0.35">
      <c r="B74" t="s">
        <v>426</v>
      </c>
      <c r="C74" s="50">
        <v>1</v>
      </c>
      <c r="D74" s="50">
        <v>1</v>
      </c>
      <c r="E74" s="50">
        <v>0</v>
      </c>
      <c r="L74" t="s">
        <v>594</v>
      </c>
      <c r="M74" s="50">
        <v>4</v>
      </c>
      <c r="N74" s="50">
        <v>4</v>
      </c>
      <c r="O74" s="50">
        <v>0</v>
      </c>
    </row>
    <row r="75" spans="2:15" x14ac:dyDescent="0.35">
      <c r="B75" t="s">
        <v>436</v>
      </c>
      <c r="C75" s="50">
        <v>4</v>
      </c>
      <c r="D75" s="50">
        <v>4</v>
      </c>
      <c r="E75" s="50">
        <v>0</v>
      </c>
      <c r="L75" t="s">
        <v>580</v>
      </c>
      <c r="M75" s="50">
        <v>20</v>
      </c>
      <c r="N75" s="50">
        <v>20</v>
      </c>
      <c r="O75" s="50">
        <v>0</v>
      </c>
    </row>
    <row r="76" spans="2:15" x14ac:dyDescent="0.35">
      <c r="B76" t="s">
        <v>435</v>
      </c>
      <c r="C76" s="50">
        <v>26</v>
      </c>
      <c r="D76" s="50">
        <v>26</v>
      </c>
      <c r="E76" s="50">
        <v>0</v>
      </c>
      <c r="L76" t="s">
        <v>615</v>
      </c>
      <c r="M76" s="50">
        <v>40</v>
      </c>
      <c r="N76" s="50">
        <v>40</v>
      </c>
      <c r="O76" s="50">
        <v>0</v>
      </c>
    </row>
    <row r="77" spans="2:15" x14ac:dyDescent="0.35">
      <c r="B77" t="s">
        <v>431</v>
      </c>
      <c r="C77" s="50">
        <v>9</v>
      </c>
      <c r="D77" s="50">
        <v>9</v>
      </c>
      <c r="E77" s="50">
        <v>0</v>
      </c>
      <c r="L77" t="s">
        <v>614</v>
      </c>
      <c r="M77" s="50">
        <v>20</v>
      </c>
      <c r="N77" s="50">
        <v>18</v>
      </c>
      <c r="O77" s="50">
        <v>2</v>
      </c>
    </row>
    <row r="78" spans="2:15" x14ac:dyDescent="0.35">
      <c r="B78" t="s">
        <v>430</v>
      </c>
      <c r="C78" s="50">
        <v>10</v>
      </c>
      <c r="D78" s="50">
        <v>10</v>
      </c>
      <c r="E78" s="50">
        <v>0</v>
      </c>
      <c r="L78" t="s">
        <v>627</v>
      </c>
      <c r="M78" s="50">
        <v>44</v>
      </c>
      <c r="N78" s="50">
        <v>25</v>
      </c>
      <c r="O78" s="50">
        <v>19</v>
      </c>
    </row>
    <row r="79" spans="2:15" x14ac:dyDescent="0.35">
      <c r="B79" t="s">
        <v>432</v>
      </c>
      <c r="C79" s="50">
        <v>12</v>
      </c>
      <c r="D79" s="50">
        <v>12</v>
      </c>
      <c r="E79" s="50">
        <v>0</v>
      </c>
      <c r="L79" t="s">
        <v>628</v>
      </c>
      <c r="M79" s="50">
        <v>23</v>
      </c>
      <c r="N79" s="50">
        <v>17</v>
      </c>
      <c r="O79" s="50">
        <v>6</v>
      </c>
    </row>
    <row r="80" spans="2:15" x14ac:dyDescent="0.35">
      <c r="B80" t="s">
        <v>447</v>
      </c>
      <c r="C80" s="50">
        <v>3</v>
      </c>
      <c r="D80" s="50">
        <v>3</v>
      </c>
      <c r="E80" s="50">
        <v>0</v>
      </c>
      <c r="L80" t="s">
        <v>663</v>
      </c>
      <c r="M80" s="50">
        <v>2</v>
      </c>
      <c r="N80" s="50">
        <v>2</v>
      </c>
      <c r="O80" s="50">
        <v>0</v>
      </c>
    </row>
    <row r="81" spans="1:15" x14ac:dyDescent="0.35">
      <c r="B81" t="s">
        <v>458</v>
      </c>
      <c r="C81" s="50">
        <v>9</v>
      </c>
      <c r="D81" s="50">
        <v>9</v>
      </c>
      <c r="E81" s="50">
        <v>0</v>
      </c>
      <c r="L81" t="s">
        <v>650</v>
      </c>
      <c r="M81" s="50">
        <v>12</v>
      </c>
      <c r="N81" s="50">
        <v>12</v>
      </c>
      <c r="O81" s="50">
        <v>0</v>
      </c>
    </row>
    <row r="82" spans="1:15" x14ac:dyDescent="0.35">
      <c r="B82" t="s">
        <v>462</v>
      </c>
      <c r="C82" s="50">
        <v>12</v>
      </c>
      <c r="D82" s="50">
        <v>12</v>
      </c>
      <c r="E82" s="50">
        <v>0</v>
      </c>
      <c r="L82" t="s">
        <v>639</v>
      </c>
      <c r="M82" s="50">
        <v>20</v>
      </c>
      <c r="N82" s="50">
        <v>17</v>
      </c>
      <c r="O82" s="50">
        <v>3</v>
      </c>
    </row>
    <row r="83" spans="1:15" x14ac:dyDescent="0.35">
      <c r="B83" t="s">
        <v>491</v>
      </c>
      <c r="C83" s="50">
        <v>10</v>
      </c>
      <c r="D83" s="50">
        <v>10</v>
      </c>
      <c r="E83" s="50">
        <v>0</v>
      </c>
      <c r="L83" t="s">
        <v>660</v>
      </c>
      <c r="M83" s="50">
        <v>2</v>
      </c>
      <c r="N83" s="50">
        <v>2</v>
      </c>
      <c r="O83" s="50">
        <v>0</v>
      </c>
    </row>
    <row r="84" spans="1:15" x14ac:dyDescent="0.35">
      <c r="B84" t="s">
        <v>489</v>
      </c>
      <c r="C84" s="50">
        <v>5</v>
      </c>
      <c r="D84" s="50">
        <v>5</v>
      </c>
      <c r="E84" s="50">
        <v>0</v>
      </c>
      <c r="L84" t="s">
        <v>662</v>
      </c>
      <c r="M84" s="50">
        <v>10</v>
      </c>
      <c r="N84" s="50">
        <v>4</v>
      </c>
      <c r="O84" s="50">
        <v>6</v>
      </c>
    </row>
    <row r="85" spans="1:15" x14ac:dyDescent="0.35">
      <c r="B85" t="s">
        <v>650</v>
      </c>
      <c r="C85" s="50">
        <v>4</v>
      </c>
      <c r="D85" s="50">
        <v>4</v>
      </c>
      <c r="E85" s="50">
        <v>0</v>
      </c>
      <c r="L85" t="s">
        <v>682</v>
      </c>
      <c r="M85" s="50">
        <v>2</v>
      </c>
      <c r="N85" s="50">
        <v>2</v>
      </c>
      <c r="O85" s="50">
        <v>0</v>
      </c>
    </row>
    <row r="86" spans="1:15" x14ac:dyDescent="0.35">
      <c r="A86" s="51" t="s">
        <v>184</v>
      </c>
      <c r="B86" s="51"/>
      <c r="C86" s="52">
        <v>329</v>
      </c>
      <c r="D86" s="52">
        <v>329</v>
      </c>
      <c r="E86" s="52">
        <v>0</v>
      </c>
      <c r="L86" t="s">
        <v>693</v>
      </c>
      <c r="M86" s="50">
        <v>12</v>
      </c>
      <c r="N86" s="50">
        <v>3</v>
      </c>
      <c r="O86" s="50">
        <v>9</v>
      </c>
    </row>
    <row r="87" spans="1:15" x14ac:dyDescent="0.35">
      <c r="A87">
        <v>11</v>
      </c>
      <c r="B87" t="s">
        <v>63</v>
      </c>
      <c r="C87" s="50">
        <v>1</v>
      </c>
      <c r="D87" s="50">
        <v>1</v>
      </c>
      <c r="E87" s="50">
        <v>0</v>
      </c>
      <c r="L87" t="s">
        <v>697</v>
      </c>
      <c r="M87" s="50">
        <v>1</v>
      </c>
      <c r="N87" s="50">
        <v>1</v>
      </c>
      <c r="O87" s="50">
        <v>0</v>
      </c>
    </row>
    <row r="88" spans="1:15" x14ac:dyDescent="0.35">
      <c r="B88" t="s">
        <v>19</v>
      </c>
      <c r="C88" s="50">
        <v>24</v>
      </c>
      <c r="D88" s="50">
        <v>24</v>
      </c>
      <c r="E88" s="50">
        <v>0</v>
      </c>
      <c r="L88" t="s">
        <v>181</v>
      </c>
      <c r="M88" s="50">
        <v>1990</v>
      </c>
      <c r="N88" s="50">
        <v>1837</v>
      </c>
      <c r="O88" s="50">
        <v>153</v>
      </c>
    </row>
    <row r="89" spans="1:15" x14ac:dyDescent="0.35">
      <c r="B89" t="s">
        <v>16</v>
      </c>
      <c r="C89" s="50">
        <v>5</v>
      </c>
      <c r="D89" s="50">
        <v>5</v>
      </c>
      <c r="E89" s="50">
        <v>0</v>
      </c>
    </row>
    <row r="90" spans="1:15" x14ac:dyDescent="0.35">
      <c r="B90" t="s">
        <v>29</v>
      </c>
      <c r="C90" s="50">
        <v>20</v>
      </c>
      <c r="D90" s="50">
        <v>20</v>
      </c>
      <c r="E90" s="50">
        <v>0</v>
      </c>
    </row>
    <row r="91" spans="1:15" x14ac:dyDescent="0.35">
      <c r="B91" t="s">
        <v>28</v>
      </c>
      <c r="C91" s="50">
        <v>85</v>
      </c>
      <c r="D91" s="50">
        <v>85</v>
      </c>
      <c r="E91" s="50">
        <v>0</v>
      </c>
    </row>
    <row r="92" spans="1:15" x14ac:dyDescent="0.35">
      <c r="B92" t="s">
        <v>37</v>
      </c>
      <c r="C92" s="50">
        <v>10</v>
      </c>
      <c r="D92" s="50">
        <v>6</v>
      </c>
      <c r="E92" s="50">
        <v>4</v>
      </c>
    </row>
    <row r="93" spans="1:15" x14ac:dyDescent="0.35">
      <c r="B93" t="s">
        <v>194</v>
      </c>
      <c r="C93" s="50">
        <v>20</v>
      </c>
      <c r="D93" s="50">
        <v>20</v>
      </c>
      <c r="E93" s="50">
        <v>0</v>
      </c>
    </row>
    <row r="94" spans="1:15" x14ac:dyDescent="0.35">
      <c r="B94" t="s">
        <v>196</v>
      </c>
      <c r="C94" s="50">
        <v>3</v>
      </c>
      <c r="D94" s="50">
        <v>3</v>
      </c>
      <c r="E94" s="50">
        <v>0</v>
      </c>
    </row>
    <row r="95" spans="1:15" x14ac:dyDescent="0.35">
      <c r="B95" t="s">
        <v>233</v>
      </c>
      <c r="C95" s="50">
        <v>5</v>
      </c>
      <c r="D95" s="50">
        <v>5</v>
      </c>
      <c r="E95" s="50">
        <v>0</v>
      </c>
    </row>
    <row r="96" spans="1:15" x14ac:dyDescent="0.35">
      <c r="B96" t="s">
        <v>375</v>
      </c>
      <c r="C96" s="50">
        <v>33</v>
      </c>
      <c r="D96" s="50">
        <v>33</v>
      </c>
      <c r="E96" s="50">
        <v>0</v>
      </c>
    </row>
    <row r="97" spans="1:5" x14ac:dyDescent="0.35">
      <c r="B97" t="s">
        <v>405</v>
      </c>
      <c r="C97" s="50">
        <v>8</v>
      </c>
      <c r="D97" s="50">
        <v>8</v>
      </c>
      <c r="E97" s="50">
        <v>0</v>
      </c>
    </row>
    <row r="98" spans="1:5" x14ac:dyDescent="0.35">
      <c r="B98" t="s">
        <v>435</v>
      </c>
      <c r="C98" s="50">
        <v>22</v>
      </c>
      <c r="D98" s="50">
        <v>22</v>
      </c>
      <c r="E98" s="50">
        <v>0</v>
      </c>
    </row>
    <row r="99" spans="1:5" x14ac:dyDescent="0.35">
      <c r="B99" t="s">
        <v>431</v>
      </c>
      <c r="C99" s="50">
        <v>4</v>
      </c>
      <c r="D99" s="50">
        <v>4</v>
      </c>
      <c r="E99" s="50">
        <v>0</v>
      </c>
    </row>
    <row r="100" spans="1:5" x14ac:dyDescent="0.35">
      <c r="B100" t="s">
        <v>491</v>
      </c>
      <c r="C100" s="50">
        <v>4</v>
      </c>
      <c r="D100" s="50">
        <v>4</v>
      </c>
      <c r="E100" s="50">
        <v>0</v>
      </c>
    </row>
    <row r="101" spans="1:5" x14ac:dyDescent="0.35">
      <c r="B101" t="s">
        <v>489</v>
      </c>
      <c r="C101" s="50">
        <v>10</v>
      </c>
      <c r="D101" s="50">
        <v>10</v>
      </c>
      <c r="E101" s="50">
        <v>0</v>
      </c>
    </row>
    <row r="102" spans="1:5" x14ac:dyDescent="0.35">
      <c r="B102" t="s">
        <v>501</v>
      </c>
      <c r="C102" s="50">
        <v>1</v>
      </c>
      <c r="D102" s="50"/>
      <c r="E102" s="50">
        <v>1</v>
      </c>
    </row>
    <row r="103" spans="1:5" x14ac:dyDescent="0.35">
      <c r="B103" t="s">
        <v>518</v>
      </c>
      <c r="C103" s="50">
        <v>10</v>
      </c>
      <c r="D103" s="50">
        <v>10</v>
      </c>
      <c r="E103" s="50">
        <v>0</v>
      </c>
    </row>
    <row r="104" spans="1:5" x14ac:dyDescent="0.35">
      <c r="A104" s="51" t="s">
        <v>188</v>
      </c>
      <c r="B104" s="51"/>
      <c r="C104" s="52">
        <v>265</v>
      </c>
      <c r="D104" s="52">
        <v>260</v>
      </c>
      <c r="E104" s="52">
        <v>5</v>
      </c>
    </row>
    <row r="105" spans="1:5" x14ac:dyDescent="0.35">
      <c r="A105">
        <v>12</v>
      </c>
      <c r="B105" t="s">
        <v>19</v>
      </c>
      <c r="C105" s="50">
        <v>12</v>
      </c>
      <c r="D105" s="50">
        <v>10</v>
      </c>
      <c r="E105" s="50">
        <v>2</v>
      </c>
    </row>
    <row r="106" spans="1:5" x14ac:dyDescent="0.35">
      <c r="B106" t="s">
        <v>179</v>
      </c>
      <c r="C106" s="50">
        <v>4</v>
      </c>
      <c r="D106" s="50">
        <v>4</v>
      </c>
      <c r="E106" s="50">
        <v>0</v>
      </c>
    </row>
    <row r="107" spans="1:5" x14ac:dyDescent="0.35">
      <c r="B107" t="s">
        <v>176</v>
      </c>
      <c r="C107" s="50">
        <v>16</v>
      </c>
      <c r="D107" s="50">
        <v>16</v>
      </c>
      <c r="E107" s="50">
        <v>0</v>
      </c>
    </row>
    <row r="108" spans="1:5" x14ac:dyDescent="0.35">
      <c r="B108" t="s">
        <v>16</v>
      </c>
      <c r="C108" s="50">
        <v>10</v>
      </c>
      <c r="D108" s="50">
        <v>10</v>
      </c>
      <c r="E108" s="50">
        <v>0</v>
      </c>
    </row>
    <row r="109" spans="1:5" x14ac:dyDescent="0.35">
      <c r="B109" t="s">
        <v>17</v>
      </c>
      <c r="C109" s="50">
        <v>2</v>
      </c>
      <c r="D109" s="50">
        <v>2</v>
      </c>
      <c r="E109" s="50">
        <v>0</v>
      </c>
    </row>
    <row r="110" spans="1:5" x14ac:dyDescent="0.35">
      <c r="B110" t="s">
        <v>64</v>
      </c>
      <c r="C110" s="50">
        <v>20</v>
      </c>
      <c r="D110" s="50">
        <v>20</v>
      </c>
      <c r="E110" s="50">
        <v>0</v>
      </c>
    </row>
    <row r="111" spans="1:5" x14ac:dyDescent="0.35">
      <c r="B111" t="s">
        <v>15</v>
      </c>
      <c r="C111" s="50">
        <v>1</v>
      </c>
      <c r="D111" s="50">
        <v>1</v>
      </c>
      <c r="E111" s="50">
        <v>0</v>
      </c>
    </row>
    <row r="112" spans="1:5" x14ac:dyDescent="0.35">
      <c r="B112" t="s">
        <v>14</v>
      </c>
      <c r="C112" s="50">
        <v>5</v>
      </c>
      <c r="D112" s="50">
        <v>5</v>
      </c>
      <c r="E112" s="50">
        <v>0</v>
      </c>
    </row>
    <row r="113" spans="2:5" x14ac:dyDescent="0.35">
      <c r="B113" t="s">
        <v>28</v>
      </c>
      <c r="C113" s="50">
        <v>40</v>
      </c>
      <c r="D113" s="50">
        <v>40</v>
      </c>
      <c r="E113" s="50">
        <v>0</v>
      </c>
    </row>
    <row r="114" spans="2:5" x14ac:dyDescent="0.35">
      <c r="B114" t="s">
        <v>236</v>
      </c>
      <c r="C114" s="50">
        <v>4</v>
      </c>
      <c r="D114" s="50">
        <v>4</v>
      </c>
      <c r="E114" s="50">
        <v>0</v>
      </c>
    </row>
    <row r="115" spans="2:5" x14ac:dyDescent="0.35">
      <c r="B115" t="s">
        <v>229</v>
      </c>
      <c r="C115" s="50">
        <v>2</v>
      </c>
      <c r="D115" s="50">
        <v>2</v>
      </c>
      <c r="E115" s="50">
        <v>0</v>
      </c>
    </row>
    <row r="116" spans="2:5" x14ac:dyDescent="0.35">
      <c r="B116" t="s">
        <v>233</v>
      </c>
      <c r="C116" s="50">
        <v>3</v>
      </c>
      <c r="D116" s="50">
        <v>3</v>
      </c>
      <c r="E116" s="50">
        <v>0</v>
      </c>
    </row>
    <row r="117" spans="2:5" x14ac:dyDescent="0.35">
      <c r="B117" t="s">
        <v>265</v>
      </c>
      <c r="C117" s="50">
        <v>1</v>
      </c>
      <c r="D117" s="50">
        <v>1</v>
      </c>
      <c r="E117" s="50">
        <v>0</v>
      </c>
    </row>
    <row r="118" spans="2:5" x14ac:dyDescent="0.35">
      <c r="B118" t="s">
        <v>356</v>
      </c>
      <c r="C118" s="50">
        <v>5</v>
      </c>
      <c r="D118" s="50">
        <v>5</v>
      </c>
      <c r="E118" s="50">
        <v>0</v>
      </c>
    </row>
    <row r="119" spans="2:5" x14ac:dyDescent="0.35">
      <c r="B119" t="s">
        <v>357</v>
      </c>
      <c r="C119" s="50">
        <v>1</v>
      </c>
      <c r="D119" s="50">
        <v>1</v>
      </c>
      <c r="E119" s="50">
        <v>0</v>
      </c>
    </row>
    <row r="120" spans="2:5" x14ac:dyDescent="0.35">
      <c r="B120" t="s">
        <v>358</v>
      </c>
      <c r="C120" s="50">
        <v>4</v>
      </c>
      <c r="D120" s="50">
        <v>4</v>
      </c>
      <c r="E120" s="50">
        <v>0</v>
      </c>
    </row>
    <row r="121" spans="2:5" x14ac:dyDescent="0.35">
      <c r="B121" t="s">
        <v>365</v>
      </c>
      <c r="C121" s="50">
        <v>1</v>
      </c>
      <c r="D121" s="50">
        <v>1</v>
      </c>
      <c r="E121" s="50">
        <v>0</v>
      </c>
    </row>
    <row r="122" spans="2:5" x14ac:dyDescent="0.35">
      <c r="B122" t="s">
        <v>405</v>
      </c>
      <c r="C122" s="50">
        <v>20</v>
      </c>
      <c r="D122" s="50">
        <v>20</v>
      </c>
      <c r="E122" s="50">
        <v>0</v>
      </c>
    </row>
    <row r="123" spans="2:5" x14ac:dyDescent="0.35">
      <c r="B123" t="s">
        <v>435</v>
      </c>
      <c r="C123" s="50">
        <v>1</v>
      </c>
      <c r="D123" s="50">
        <v>1</v>
      </c>
      <c r="E123" s="50">
        <v>0</v>
      </c>
    </row>
    <row r="124" spans="2:5" x14ac:dyDescent="0.35">
      <c r="B124" t="s">
        <v>489</v>
      </c>
      <c r="C124" s="50">
        <v>10</v>
      </c>
      <c r="D124" s="50">
        <v>10</v>
      </c>
      <c r="E124" s="50">
        <v>0</v>
      </c>
    </row>
    <row r="125" spans="2:5" x14ac:dyDescent="0.35">
      <c r="B125" t="s">
        <v>575</v>
      </c>
      <c r="C125" s="50">
        <v>5</v>
      </c>
      <c r="D125" s="50">
        <v>5</v>
      </c>
      <c r="E125" s="50">
        <v>0</v>
      </c>
    </row>
    <row r="126" spans="2:5" x14ac:dyDescent="0.35">
      <c r="B126" t="s">
        <v>573</v>
      </c>
      <c r="C126" s="50">
        <v>2</v>
      </c>
      <c r="D126" s="50">
        <v>2</v>
      </c>
      <c r="E126" s="50">
        <v>0</v>
      </c>
    </row>
    <row r="127" spans="2:5" x14ac:dyDescent="0.35">
      <c r="B127" t="s">
        <v>568</v>
      </c>
      <c r="C127" s="50">
        <v>1</v>
      </c>
      <c r="D127" s="50">
        <v>1</v>
      </c>
      <c r="E127" s="50">
        <v>0</v>
      </c>
    </row>
    <row r="128" spans="2:5" x14ac:dyDescent="0.35">
      <c r="B128" t="s">
        <v>584</v>
      </c>
      <c r="C128" s="50">
        <v>10</v>
      </c>
      <c r="D128" s="50">
        <v>10</v>
      </c>
      <c r="E128" s="50">
        <v>0</v>
      </c>
    </row>
    <row r="129" spans="1:5" x14ac:dyDescent="0.35">
      <c r="B129" t="s">
        <v>592</v>
      </c>
      <c r="C129" s="50">
        <v>12</v>
      </c>
      <c r="D129" s="50">
        <v>12</v>
      </c>
      <c r="E129" s="50">
        <v>0</v>
      </c>
    </row>
    <row r="130" spans="1:5" x14ac:dyDescent="0.35">
      <c r="B130" t="s">
        <v>593</v>
      </c>
      <c r="C130" s="50">
        <v>2</v>
      </c>
      <c r="D130" s="50">
        <v>2</v>
      </c>
      <c r="E130" s="50">
        <v>0</v>
      </c>
    </row>
    <row r="131" spans="1:5" x14ac:dyDescent="0.35">
      <c r="B131" t="s">
        <v>594</v>
      </c>
      <c r="C131" s="50">
        <v>4</v>
      </c>
      <c r="D131" s="50">
        <v>4</v>
      </c>
      <c r="E131" s="50">
        <v>0</v>
      </c>
    </row>
    <row r="132" spans="1:5" x14ac:dyDescent="0.35">
      <c r="B132" t="s">
        <v>580</v>
      </c>
      <c r="C132" s="50">
        <v>20</v>
      </c>
      <c r="D132" s="50">
        <v>20</v>
      </c>
      <c r="E132" s="50">
        <v>0</v>
      </c>
    </row>
    <row r="133" spans="1:5" x14ac:dyDescent="0.35">
      <c r="B133" t="s">
        <v>615</v>
      </c>
      <c r="C133" s="50">
        <v>40</v>
      </c>
      <c r="D133" s="50">
        <v>40</v>
      </c>
      <c r="E133" s="50">
        <v>0</v>
      </c>
    </row>
    <row r="134" spans="1:5" x14ac:dyDescent="0.35">
      <c r="B134" t="s">
        <v>614</v>
      </c>
      <c r="C134" s="50">
        <v>20</v>
      </c>
      <c r="D134" s="50">
        <v>18</v>
      </c>
      <c r="E134" s="50">
        <v>2</v>
      </c>
    </row>
    <row r="135" spans="1:5" x14ac:dyDescent="0.35">
      <c r="A135" s="51" t="s">
        <v>208</v>
      </c>
      <c r="B135" s="51"/>
      <c r="C135" s="52">
        <v>278</v>
      </c>
      <c r="D135" s="52">
        <v>274</v>
      </c>
      <c r="E135" s="52">
        <v>4</v>
      </c>
    </row>
    <row r="136" spans="1:5" x14ac:dyDescent="0.35">
      <c r="A136">
        <v>1</v>
      </c>
      <c r="B136" t="s">
        <v>29</v>
      </c>
      <c r="C136" s="50">
        <v>20</v>
      </c>
      <c r="D136" s="50">
        <v>20</v>
      </c>
      <c r="E136" s="50">
        <v>0</v>
      </c>
    </row>
    <row r="137" spans="1:5" x14ac:dyDescent="0.35">
      <c r="B137" t="s">
        <v>28</v>
      </c>
      <c r="C137" s="50">
        <v>40</v>
      </c>
      <c r="D137" s="50">
        <v>1</v>
      </c>
      <c r="E137" s="50">
        <v>39</v>
      </c>
    </row>
    <row r="138" spans="1:5" x14ac:dyDescent="0.35">
      <c r="B138" t="s">
        <v>194</v>
      </c>
      <c r="C138" s="50">
        <v>32</v>
      </c>
      <c r="D138" s="50">
        <v>32</v>
      </c>
      <c r="E138" s="50">
        <v>0</v>
      </c>
    </row>
    <row r="139" spans="1:5" x14ac:dyDescent="0.35">
      <c r="B139" t="s">
        <v>213</v>
      </c>
      <c r="C139" s="50">
        <v>2</v>
      </c>
      <c r="D139" s="50">
        <v>2</v>
      </c>
      <c r="E139" s="50">
        <v>0</v>
      </c>
    </row>
    <row r="140" spans="1:5" x14ac:dyDescent="0.35">
      <c r="B140" t="s">
        <v>214</v>
      </c>
      <c r="C140" s="50">
        <v>2</v>
      </c>
      <c r="D140" s="50">
        <v>2</v>
      </c>
      <c r="E140" s="50">
        <v>0</v>
      </c>
    </row>
    <row r="141" spans="1:5" x14ac:dyDescent="0.35">
      <c r="B141" t="s">
        <v>229</v>
      </c>
      <c r="C141" s="50">
        <v>2</v>
      </c>
      <c r="D141" s="50">
        <v>2</v>
      </c>
      <c r="E141" s="50">
        <v>0</v>
      </c>
    </row>
    <row r="142" spans="1:5" x14ac:dyDescent="0.35">
      <c r="B142" t="s">
        <v>234</v>
      </c>
      <c r="C142" s="50">
        <v>2</v>
      </c>
      <c r="D142" s="50">
        <v>2</v>
      </c>
      <c r="E142" s="50">
        <v>0</v>
      </c>
    </row>
    <row r="143" spans="1:5" x14ac:dyDescent="0.35">
      <c r="B143" t="s">
        <v>231</v>
      </c>
      <c r="C143" s="50">
        <v>1</v>
      </c>
      <c r="D143" s="50">
        <v>1</v>
      </c>
      <c r="E143" s="50">
        <v>0</v>
      </c>
    </row>
    <row r="144" spans="1:5" x14ac:dyDescent="0.35">
      <c r="B144" t="s">
        <v>232</v>
      </c>
      <c r="C144" s="50">
        <v>3</v>
      </c>
      <c r="D144" s="50">
        <v>3</v>
      </c>
      <c r="E144" s="50">
        <v>0</v>
      </c>
    </row>
    <row r="145" spans="2:5" x14ac:dyDescent="0.35">
      <c r="B145" t="s">
        <v>233</v>
      </c>
      <c r="C145" s="50">
        <v>1</v>
      </c>
      <c r="D145" s="50">
        <v>1</v>
      </c>
      <c r="E145" s="50">
        <v>0</v>
      </c>
    </row>
    <row r="146" spans="2:5" x14ac:dyDescent="0.35">
      <c r="B146" t="s">
        <v>239</v>
      </c>
      <c r="C146" s="50">
        <v>16</v>
      </c>
      <c r="D146" s="50">
        <v>11</v>
      </c>
      <c r="E146" s="50">
        <v>5</v>
      </c>
    </row>
    <row r="147" spans="2:5" x14ac:dyDescent="0.35">
      <c r="B147" t="s">
        <v>238</v>
      </c>
      <c r="C147" s="50">
        <v>1</v>
      </c>
      <c r="D147" s="50">
        <v>1</v>
      </c>
      <c r="E147" s="50">
        <v>0</v>
      </c>
    </row>
    <row r="148" spans="2:5" x14ac:dyDescent="0.35">
      <c r="B148" t="s">
        <v>245</v>
      </c>
      <c r="C148" s="50">
        <v>12</v>
      </c>
      <c r="D148" s="50">
        <v>12</v>
      </c>
      <c r="E148" s="50">
        <v>0</v>
      </c>
    </row>
    <row r="149" spans="2:5" x14ac:dyDescent="0.35">
      <c r="B149" t="s">
        <v>265</v>
      </c>
      <c r="C149" s="50">
        <v>1</v>
      </c>
      <c r="D149" s="50">
        <v>1</v>
      </c>
      <c r="E149" s="50">
        <v>0</v>
      </c>
    </row>
    <row r="150" spans="2:5" x14ac:dyDescent="0.35">
      <c r="B150" t="s">
        <v>405</v>
      </c>
      <c r="C150" s="50">
        <v>20</v>
      </c>
      <c r="D150" s="50">
        <v>13</v>
      </c>
      <c r="E150" s="50">
        <v>7</v>
      </c>
    </row>
    <row r="151" spans="2:5" x14ac:dyDescent="0.35">
      <c r="B151" t="s">
        <v>489</v>
      </c>
      <c r="C151" s="50">
        <v>17</v>
      </c>
      <c r="D151" s="50">
        <v>17</v>
      </c>
      <c r="E151" s="50">
        <v>0</v>
      </c>
    </row>
    <row r="152" spans="2:5" x14ac:dyDescent="0.35">
      <c r="B152" t="s">
        <v>584</v>
      </c>
      <c r="C152" s="50">
        <v>16</v>
      </c>
      <c r="D152" s="50">
        <v>16</v>
      </c>
      <c r="E152" s="50">
        <v>0</v>
      </c>
    </row>
    <row r="153" spans="2:5" x14ac:dyDescent="0.35">
      <c r="B153" t="s">
        <v>627</v>
      </c>
      <c r="C153" s="50">
        <v>44</v>
      </c>
      <c r="D153" s="50">
        <v>25</v>
      </c>
      <c r="E153" s="50">
        <v>19</v>
      </c>
    </row>
    <row r="154" spans="2:5" x14ac:dyDescent="0.35">
      <c r="B154" t="s">
        <v>628</v>
      </c>
      <c r="C154" s="50">
        <v>13</v>
      </c>
      <c r="D154" s="50">
        <v>13</v>
      </c>
      <c r="E154" s="50">
        <v>0</v>
      </c>
    </row>
    <row r="155" spans="2:5" x14ac:dyDescent="0.35">
      <c r="B155" t="s">
        <v>663</v>
      </c>
      <c r="C155" s="50">
        <v>1</v>
      </c>
      <c r="D155" s="50">
        <v>1</v>
      </c>
      <c r="E155" s="50">
        <v>0</v>
      </c>
    </row>
    <row r="156" spans="2:5" x14ac:dyDescent="0.35">
      <c r="B156" t="s">
        <v>650</v>
      </c>
      <c r="C156" s="50">
        <v>4</v>
      </c>
      <c r="D156" s="50">
        <v>4</v>
      </c>
      <c r="E156" s="50">
        <v>0</v>
      </c>
    </row>
    <row r="157" spans="2:5" x14ac:dyDescent="0.35">
      <c r="B157" t="s">
        <v>639</v>
      </c>
      <c r="C157" s="50">
        <v>20</v>
      </c>
      <c r="D157" s="50">
        <v>17</v>
      </c>
      <c r="E157" s="50">
        <v>3</v>
      </c>
    </row>
    <row r="158" spans="2:5" x14ac:dyDescent="0.35">
      <c r="B158" t="s">
        <v>660</v>
      </c>
      <c r="C158" s="50">
        <v>2</v>
      </c>
      <c r="D158" s="50">
        <v>2</v>
      </c>
      <c r="E158" s="50">
        <v>0</v>
      </c>
    </row>
    <row r="159" spans="2:5" x14ac:dyDescent="0.35">
      <c r="B159" t="s">
        <v>662</v>
      </c>
      <c r="C159" s="50">
        <v>10</v>
      </c>
      <c r="D159" s="50">
        <v>4</v>
      </c>
      <c r="E159" s="50">
        <v>6</v>
      </c>
    </row>
    <row r="160" spans="2:5" x14ac:dyDescent="0.35">
      <c r="B160" t="s">
        <v>693</v>
      </c>
      <c r="C160" s="50">
        <v>12</v>
      </c>
      <c r="D160" s="50">
        <v>3</v>
      </c>
      <c r="E160" s="50">
        <v>9</v>
      </c>
    </row>
    <row r="161" spans="1:5" x14ac:dyDescent="0.35">
      <c r="A161" s="51" t="s">
        <v>244</v>
      </c>
      <c r="B161" s="51"/>
      <c r="C161" s="52">
        <v>294</v>
      </c>
      <c r="D161" s="52">
        <v>206</v>
      </c>
      <c r="E161" s="52">
        <v>88</v>
      </c>
    </row>
    <row r="162" spans="1:5" x14ac:dyDescent="0.35">
      <c r="A162">
        <v>2</v>
      </c>
      <c r="B162" t="s">
        <v>19</v>
      </c>
      <c r="C162" s="50">
        <v>32</v>
      </c>
      <c r="D162" s="50">
        <v>20</v>
      </c>
      <c r="E162" s="50">
        <v>12</v>
      </c>
    </row>
    <row r="163" spans="1:5" x14ac:dyDescent="0.35">
      <c r="B163" t="s">
        <v>16</v>
      </c>
      <c r="C163" s="50">
        <v>11</v>
      </c>
      <c r="D163" s="50">
        <v>11</v>
      </c>
      <c r="E163" s="50">
        <v>0</v>
      </c>
    </row>
    <row r="164" spans="1:5" x14ac:dyDescent="0.35">
      <c r="B164" t="s">
        <v>29</v>
      </c>
      <c r="C164" s="50">
        <v>40</v>
      </c>
      <c r="D164" s="50">
        <v>25</v>
      </c>
      <c r="E164" s="50">
        <v>15</v>
      </c>
    </row>
    <row r="165" spans="1:5" x14ac:dyDescent="0.35">
      <c r="B165" t="s">
        <v>64</v>
      </c>
      <c r="C165" s="50">
        <v>20</v>
      </c>
      <c r="D165" s="50">
        <v>11</v>
      </c>
      <c r="E165" s="50">
        <v>9</v>
      </c>
    </row>
    <row r="166" spans="1:5" x14ac:dyDescent="0.35">
      <c r="B166" t="s">
        <v>28</v>
      </c>
      <c r="C166" s="50">
        <v>40</v>
      </c>
      <c r="D166" s="50">
        <v>40</v>
      </c>
      <c r="E166" s="50">
        <v>0</v>
      </c>
    </row>
    <row r="167" spans="1:5" x14ac:dyDescent="0.35">
      <c r="B167" t="s">
        <v>194</v>
      </c>
      <c r="C167" s="50">
        <v>20</v>
      </c>
      <c r="D167" s="50">
        <v>20</v>
      </c>
      <c r="E167" s="50">
        <v>0</v>
      </c>
    </row>
    <row r="168" spans="1:5" x14ac:dyDescent="0.35">
      <c r="B168" t="s">
        <v>229</v>
      </c>
      <c r="C168" s="50">
        <v>1</v>
      </c>
      <c r="D168" s="50">
        <v>1</v>
      </c>
      <c r="E168" s="50">
        <v>0</v>
      </c>
    </row>
    <row r="169" spans="1:5" x14ac:dyDescent="0.35">
      <c r="B169" t="s">
        <v>233</v>
      </c>
      <c r="C169" s="50">
        <v>2</v>
      </c>
      <c r="D169" s="50"/>
      <c r="E169" s="50">
        <v>2</v>
      </c>
    </row>
    <row r="170" spans="1:5" x14ac:dyDescent="0.35">
      <c r="B170" t="s">
        <v>245</v>
      </c>
      <c r="C170" s="50">
        <v>12</v>
      </c>
      <c r="D170" s="50">
        <v>8</v>
      </c>
      <c r="E170" s="50">
        <v>4</v>
      </c>
    </row>
    <row r="171" spans="1:5" x14ac:dyDescent="0.35">
      <c r="B171" t="s">
        <v>254</v>
      </c>
      <c r="C171" s="50">
        <v>2</v>
      </c>
      <c r="D171" s="50">
        <v>2</v>
      </c>
      <c r="E171" s="50">
        <v>0</v>
      </c>
    </row>
    <row r="172" spans="1:5" x14ac:dyDescent="0.35">
      <c r="B172" t="s">
        <v>270</v>
      </c>
      <c r="C172" s="50">
        <v>3</v>
      </c>
      <c r="D172" s="50">
        <v>3</v>
      </c>
      <c r="E172" s="50">
        <v>0</v>
      </c>
    </row>
    <row r="173" spans="1:5" x14ac:dyDescent="0.35">
      <c r="B173" t="s">
        <v>405</v>
      </c>
      <c r="C173" s="50">
        <v>1</v>
      </c>
      <c r="D173" s="50">
        <v>1</v>
      </c>
      <c r="E173" s="50">
        <v>0</v>
      </c>
    </row>
    <row r="174" spans="1:5" x14ac:dyDescent="0.35">
      <c r="B174" t="s">
        <v>628</v>
      </c>
      <c r="C174" s="50">
        <v>10</v>
      </c>
      <c r="D174" s="50">
        <v>4</v>
      </c>
      <c r="E174" s="50">
        <v>6</v>
      </c>
    </row>
    <row r="175" spans="1:5" x14ac:dyDescent="0.35">
      <c r="B175" t="s">
        <v>663</v>
      </c>
      <c r="C175" s="50">
        <v>1</v>
      </c>
      <c r="D175" s="50">
        <v>1</v>
      </c>
      <c r="E175" s="50">
        <v>0</v>
      </c>
    </row>
    <row r="176" spans="1:5" x14ac:dyDescent="0.35">
      <c r="B176" t="s">
        <v>697</v>
      </c>
      <c r="C176" s="50">
        <v>1</v>
      </c>
      <c r="D176" s="50">
        <v>1</v>
      </c>
      <c r="E176" s="50">
        <v>0</v>
      </c>
    </row>
    <row r="177" spans="1:5" x14ac:dyDescent="0.35">
      <c r="A177" s="51" t="s">
        <v>269</v>
      </c>
      <c r="B177" s="51"/>
      <c r="C177" s="52">
        <v>196</v>
      </c>
      <c r="D177" s="52">
        <v>148</v>
      </c>
      <c r="E177" s="52">
        <v>48</v>
      </c>
    </row>
    <row r="178" spans="1:5" x14ac:dyDescent="0.35">
      <c r="A178">
        <v>4</v>
      </c>
      <c r="B178" t="s">
        <v>16</v>
      </c>
      <c r="C178" s="50">
        <v>5</v>
      </c>
      <c r="D178" s="50">
        <v>5</v>
      </c>
      <c r="E178" s="50">
        <v>0</v>
      </c>
    </row>
    <row r="179" spans="1:5" x14ac:dyDescent="0.35">
      <c r="B179" t="s">
        <v>17</v>
      </c>
      <c r="C179" s="50">
        <v>2</v>
      </c>
      <c r="D179" s="50">
        <v>2</v>
      </c>
      <c r="E179" s="50">
        <v>0</v>
      </c>
    </row>
    <row r="180" spans="1:5" x14ac:dyDescent="0.35">
      <c r="B180" t="s">
        <v>29</v>
      </c>
      <c r="C180" s="50">
        <v>21</v>
      </c>
      <c r="D180" s="50">
        <v>21</v>
      </c>
      <c r="E180" s="50">
        <v>0</v>
      </c>
    </row>
    <row r="181" spans="1:5" x14ac:dyDescent="0.35">
      <c r="B181" t="s">
        <v>28</v>
      </c>
      <c r="C181" s="50">
        <v>80</v>
      </c>
      <c r="D181" s="50">
        <v>80</v>
      </c>
      <c r="E181" s="50">
        <v>0</v>
      </c>
    </row>
    <row r="182" spans="1:5" x14ac:dyDescent="0.35">
      <c r="B182" t="s">
        <v>233</v>
      </c>
      <c r="C182" s="50">
        <v>2</v>
      </c>
      <c r="D182" s="50">
        <v>2</v>
      </c>
      <c r="E182" s="50">
        <v>0</v>
      </c>
    </row>
    <row r="183" spans="1:5" x14ac:dyDescent="0.35">
      <c r="B183" t="s">
        <v>356</v>
      </c>
      <c r="C183" s="50">
        <v>6</v>
      </c>
      <c r="D183" s="50">
        <v>6</v>
      </c>
      <c r="E183" s="50">
        <v>0</v>
      </c>
    </row>
    <row r="184" spans="1:5" x14ac:dyDescent="0.35">
      <c r="B184" t="s">
        <v>357</v>
      </c>
      <c r="C184" s="50">
        <v>2</v>
      </c>
      <c r="D184" s="50">
        <v>2</v>
      </c>
      <c r="E184" s="50">
        <v>0</v>
      </c>
    </row>
    <row r="185" spans="1:5" x14ac:dyDescent="0.35">
      <c r="B185" t="s">
        <v>358</v>
      </c>
      <c r="C185" s="50">
        <v>2</v>
      </c>
      <c r="D185" s="50">
        <v>2</v>
      </c>
      <c r="E185" s="50">
        <v>0</v>
      </c>
    </row>
    <row r="186" spans="1:5" x14ac:dyDescent="0.35">
      <c r="B186" t="s">
        <v>359</v>
      </c>
      <c r="C186" s="50">
        <v>10</v>
      </c>
      <c r="D186" s="50">
        <v>10</v>
      </c>
      <c r="E186" s="50">
        <v>0</v>
      </c>
    </row>
    <row r="187" spans="1:5" x14ac:dyDescent="0.35">
      <c r="B187" t="s">
        <v>682</v>
      </c>
      <c r="C187" s="50">
        <v>2</v>
      </c>
      <c r="D187" s="50">
        <v>2</v>
      </c>
      <c r="E187" s="50">
        <v>0</v>
      </c>
    </row>
    <row r="188" spans="1:5" x14ac:dyDescent="0.35">
      <c r="A188" s="51" t="s">
        <v>340</v>
      </c>
      <c r="B188" s="51"/>
      <c r="C188" s="52">
        <v>132</v>
      </c>
      <c r="D188" s="52">
        <v>132</v>
      </c>
      <c r="E188" s="52">
        <v>0</v>
      </c>
    </row>
    <row r="189" spans="1:5" x14ac:dyDescent="0.35">
      <c r="A189">
        <v>5</v>
      </c>
      <c r="B189" t="s">
        <v>19</v>
      </c>
      <c r="C189" s="50">
        <v>12</v>
      </c>
      <c r="D189" s="50">
        <v>12</v>
      </c>
      <c r="E189" s="50">
        <v>0</v>
      </c>
    </row>
    <row r="190" spans="1:5" x14ac:dyDescent="0.35">
      <c r="B190" t="s">
        <v>31</v>
      </c>
      <c r="C190" s="50">
        <v>4</v>
      </c>
      <c r="D190" s="50">
        <v>4</v>
      </c>
      <c r="E190" s="50">
        <v>0</v>
      </c>
    </row>
    <row r="191" spans="1:5" x14ac:dyDescent="0.35">
      <c r="B191" t="s">
        <v>29</v>
      </c>
      <c r="C191" s="50">
        <v>20</v>
      </c>
      <c r="D191" s="50">
        <v>20</v>
      </c>
      <c r="E191" s="50">
        <v>0</v>
      </c>
    </row>
    <row r="192" spans="1:5" x14ac:dyDescent="0.35">
      <c r="B192" t="s">
        <v>64</v>
      </c>
      <c r="C192" s="50">
        <v>10</v>
      </c>
      <c r="D192" s="50">
        <v>10</v>
      </c>
      <c r="E192" s="50">
        <v>0</v>
      </c>
    </row>
    <row r="193" spans="1:5" x14ac:dyDescent="0.35">
      <c r="B193" t="s">
        <v>233</v>
      </c>
      <c r="C193" s="50">
        <v>2</v>
      </c>
      <c r="D193" s="50">
        <v>2</v>
      </c>
      <c r="E193" s="50">
        <v>0</v>
      </c>
    </row>
    <row r="194" spans="1:5" x14ac:dyDescent="0.35">
      <c r="B194" t="s">
        <v>356</v>
      </c>
      <c r="C194" s="50">
        <v>3</v>
      </c>
      <c r="D194" s="50">
        <v>3</v>
      </c>
      <c r="E194" s="50">
        <v>0</v>
      </c>
    </row>
    <row r="195" spans="1:5" x14ac:dyDescent="0.35">
      <c r="B195" t="s">
        <v>365</v>
      </c>
      <c r="C195" s="50">
        <v>1</v>
      </c>
      <c r="D195" s="50">
        <v>1</v>
      </c>
      <c r="E195" s="50">
        <v>0</v>
      </c>
    </row>
    <row r="196" spans="1:5" x14ac:dyDescent="0.35">
      <c r="B196" t="s">
        <v>373</v>
      </c>
      <c r="C196" s="50">
        <v>1</v>
      </c>
      <c r="D196" s="50">
        <v>1</v>
      </c>
      <c r="E196" s="50">
        <v>0</v>
      </c>
    </row>
    <row r="197" spans="1:5" x14ac:dyDescent="0.35">
      <c r="B197" t="s">
        <v>375</v>
      </c>
      <c r="C197" s="50">
        <v>16</v>
      </c>
      <c r="D197" s="50">
        <v>16</v>
      </c>
      <c r="E197" s="50">
        <v>0</v>
      </c>
    </row>
    <row r="198" spans="1:5" x14ac:dyDescent="0.35">
      <c r="B198" t="s">
        <v>378</v>
      </c>
      <c r="C198" s="50">
        <v>16</v>
      </c>
      <c r="D198" s="50">
        <v>16</v>
      </c>
      <c r="E198" s="50">
        <v>0</v>
      </c>
    </row>
    <row r="199" spans="1:5" x14ac:dyDescent="0.35">
      <c r="A199" s="51" t="s">
        <v>395</v>
      </c>
      <c r="B199" s="51"/>
      <c r="C199" s="52">
        <v>85</v>
      </c>
      <c r="D199" s="52">
        <v>85</v>
      </c>
      <c r="E199" s="52">
        <v>0</v>
      </c>
    </row>
    <row r="200" spans="1:5" x14ac:dyDescent="0.35">
      <c r="A200" t="s">
        <v>181</v>
      </c>
      <c r="C200" s="50">
        <v>1990</v>
      </c>
      <c r="D200" s="50">
        <v>1837</v>
      </c>
      <c r="E200" s="50">
        <v>153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3:E87"/>
  <sheetViews>
    <sheetView tabSelected="1" topLeftCell="A3" workbookViewId="0">
      <selection activeCell="E88" sqref="E88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6" width="8.81640625" style="33" customWidth="1"/>
    <col min="7" max="16384" width="8.7265625" style="33"/>
  </cols>
  <sheetData>
    <row r="3" spans="2:5" x14ac:dyDescent="0.35">
      <c r="B3" s="33" t="s">
        <v>178</v>
      </c>
      <c r="C3" s="33" t="s">
        <v>191</v>
      </c>
      <c r="D3" s="33" t="s">
        <v>192</v>
      </c>
      <c r="E3" s="33" t="s">
        <v>189</v>
      </c>
    </row>
    <row r="4" spans="2:5" hidden="1" x14ac:dyDescent="0.35">
      <c r="B4" s="33" t="s">
        <v>134</v>
      </c>
      <c r="C4" s="33">
        <v>1</v>
      </c>
      <c r="D4" s="33">
        <v>1</v>
      </c>
      <c r="E4" s="33">
        <v>0</v>
      </c>
    </row>
    <row r="5" spans="2:5" hidden="1" x14ac:dyDescent="0.35">
      <c r="B5" s="33" t="s">
        <v>63</v>
      </c>
      <c r="C5" s="33">
        <v>2</v>
      </c>
      <c r="D5" s="33">
        <v>2</v>
      </c>
      <c r="E5" s="33">
        <v>0</v>
      </c>
    </row>
    <row r="6" spans="2:5" x14ac:dyDescent="0.35">
      <c r="B6" s="33" t="s">
        <v>19</v>
      </c>
      <c r="C6" s="33">
        <v>180</v>
      </c>
      <c r="D6" s="33">
        <v>166</v>
      </c>
      <c r="E6" s="33">
        <v>14</v>
      </c>
    </row>
    <row r="7" spans="2:5" hidden="1" x14ac:dyDescent="0.35">
      <c r="B7" s="33" t="s">
        <v>179</v>
      </c>
      <c r="C7" s="33">
        <v>4</v>
      </c>
      <c r="D7" s="33">
        <v>4</v>
      </c>
      <c r="E7" s="33">
        <v>0</v>
      </c>
    </row>
    <row r="8" spans="2:5" hidden="1" x14ac:dyDescent="0.35">
      <c r="B8" s="33" t="s">
        <v>180</v>
      </c>
      <c r="C8" s="33">
        <v>41</v>
      </c>
      <c r="D8" s="33">
        <v>41</v>
      </c>
      <c r="E8" s="33">
        <v>0</v>
      </c>
    </row>
    <row r="9" spans="2:5" hidden="1" x14ac:dyDescent="0.35">
      <c r="B9" s="33" t="s">
        <v>176</v>
      </c>
      <c r="C9" s="33">
        <v>56</v>
      </c>
      <c r="D9" s="33">
        <v>56</v>
      </c>
      <c r="E9" s="33">
        <v>0</v>
      </c>
    </row>
    <row r="10" spans="2:5" hidden="1" x14ac:dyDescent="0.35">
      <c r="B10" s="33" t="s">
        <v>177</v>
      </c>
      <c r="C10" s="33">
        <v>42</v>
      </c>
      <c r="D10" s="33">
        <v>42</v>
      </c>
      <c r="E10" s="33">
        <v>0</v>
      </c>
    </row>
    <row r="11" spans="2:5" hidden="1" x14ac:dyDescent="0.35">
      <c r="B11" s="33" t="s">
        <v>16</v>
      </c>
      <c r="C11" s="33">
        <v>96</v>
      </c>
      <c r="D11" s="33">
        <v>96</v>
      </c>
      <c r="E11" s="33">
        <v>0</v>
      </c>
    </row>
    <row r="12" spans="2:5" hidden="1" x14ac:dyDescent="0.35">
      <c r="B12" s="33" t="s">
        <v>55</v>
      </c>
      <c r="C12" s="33">
        <v>4</v>
      </c>
      <c r="D12" s="33">
        <v>4</v>
      </c>
      <c r="E12" s="33">
        <v>0</v>
      </c>
    </row>
    <row r="13" spans="2:5" hidden="1" x14ac:dyDescent="0.35">
      <c r="B13" s="33" t="s">
        <v>17</v>
      </c>
      <c r="C13" s="33">
        <v>14</v>
      </c>
      <c r="D13" s="33">
        <v>14</v>
      </c>
      <c r="E13" s="33">
        <v>0</v>
      </c>
    </row>
    <row r="14" spans="2:5" hidden="1" x14ac:dyDescent="0.35">
      <c r="B14" s="33" t="s">
        <v>31</v>
      </c>
      <c r="C14" s="33">
        <v>13</v>
      </c>
      <c r="D14" s="33">
        <v>13</v>
      </c>
      <c r="E14" s="33">
        <v>0</v>
      </c>
    </row>
    <row r="15" spans="2:5" x14ac:dyDescent="0.35">
      <c r="B15" s="33" t="s">
        <v>29</v>
      </c>
      <c r="C15" s="33">
        <v>190</v>
      </c>
      <c r="D15" s="33">
        <v>175</v>
      </c>
      <c r="E15" s="33">
        <v>15</v>
      </c>
    </row>
    <row r="16" spans="2:5" hidden="1" x14ac:dyDescent="0.35">
      <c r="B16" s="33" t="s">
        <v>153</v>
      </c>
      <c r="C16" s="33">
        <v>1</v>
      </c>
      <c r="D16" s="33">
        <v>1</v>
      </c>
      <c r="E16" s="33">
        <v>0</v>
      </c>
    </row>
    <row r="17" spans="2:5" hidden="1" x14ac:dyDescent="0.35">
      <c r="B17" s="33" t="s">
        <v>139</v>
      </c>
      <c r="C17" s="33">
        <v>1</v>
      </c>
      <c r="D17" s="33">
        <v>1</v>
      </c>
      <c r="E17" s="33">
        <v>0</v>
      </c>
    </row>
    <row r="18" spans="2:5" x14ac:dyDescent="0.35">
      <c r="B18" s="51" t="s">
        <v>64</v>
      </c>
      <c r="C18" s="51">
        <v>80</v>
      </c>
      <c r="D18" s="51">
        <v>71</v>
      </c>
      <c r="E18" s="51">
        <v>9</v>
      </c>
    </row>
    <row r="19" spans="2:5" hidden="1" x14ac:dyDescent="0.35">
      <c r="B19" s="33" t="s">
        <v>15</v>
      </c>
      <c r="C19" s="33">
        <v>3</v>
      </c>
      <c r="D19" s="33">
        <v>3</v>
      </c>
      <c r="E19" s="33">
        <v>0</v>
      </c>
    </row>
    <row r="20" spans="2:5" hidden="1" x14ac:dyDescent="0.35">
      <c r="B20" s="33" t="s">
        <v>14</v>
      </c>
      <c r="C20" s="33">
        <v>7</v>
      </c>
      <c r="D20" s="33">
        <v>7</v>
      </c>
      <c r="E20" s="33">
        <v>0</v>
      </c>
    </row>
    <row r="21" spans="2:5" x14ac:dyDescent="0.35">
      <c r="B21" s="33" t="s">
        <v>28</v>
      </c>
      <c r="C21" s="33">
        <v>327</v>
      </c>
      <c r="D21" s="33">
        <v>288</v>
      </c>
      <c r="E21" s="33">
        <v>39</v>
      </c>
    </row>
    <row r="22" spans="2:5" hidden="1" x14ac:dyDescent="0.35">
      <c r="B22" s="33" t="s">
        <v>21</v>
      </c>
      <c r="C22" s="33">
        <v>1</v>
      </c>
      <c r="D22" s="33">
        <v>1</v>
      </c>
      <c r="E22" s="33">
        <v>0</v>
      </c>
    </row>
    <row r="23" spans="2:5" x14ac:dyDescent="0.35">
      <c r="B23" s="33" t="s">
        <v>37</v>
      </c>
      <c r="C23" s="33">
        <v>19</v>
      </c>
      <c r="D23" s="33">
        <v>15</v>
      </c>
      <c r="E23" s="33">
        <v>4</v>
      </c>
    </row>
    <row r="24" spans="2:5" hidden="1" x14ac:dyDescent="0.35">
      <c r="B24" s="33" t="s">
        <v>33</v>
      </c>
      <c r="C24" s="33">
        <v>2</v>
      </c>
      <c r="D24" s="33">
        <v>2</v>
      </c>
      <c r="E24" s="33">
        <v>0</v>
      </c>
    </row>
    <row r="25" spans="2:5" hidden="1" x14ac:dyDescent="0.35">
      <c r="B25" s="33" t="s">
        <v>194</v>
      </c>
      <c r="C25" s="33">
        <v>77</v>
      </c>
      <c r="D25" s="33">
        <v>77</v>
      </c>
      <c r="E25" s="33">
        <v>0</v>
      </c>
    </row>
    <row r="26" spans="2:5" hidden="1" x14ac:dyDescent="0.35">
      <c r="B26" s="33" t="s">
        <v>196</v>
      </c>
      <c r="C26" s="33">
        <v>3</v>
      </c>
      <c r="D26" s="33">
        <v>3</v>
      </c>
      <c r="E26" s="33">
        <v>0</v>
      </c>
    </row>
    <row r="27" spans="2:5" hidden="1" x14ac:dyDescent="0.35">
      <c r="B27" s="33" t="s">
        <v>236</v>
      </c>
      <c r="C27" s="33">
        <v>4</v>
      </c>
      <c r="D27" s="33">
        <v>4</v>
      </c>
      <c r="E27" s="33">
        <v>0</v>
      </c>
    </row>
    <row r="28" spans="2:5" hidden="1" x14ac:dyDescent="0.35">
      <c r="B28" s="33" t="s">
        <v>213</v>
      </c>
      <c r="C28" s="33">
        <v>2</v>
      </c>
      <c r="D28" s="33">
        <v>2</v>
      </c>
      <c r="E28" s="33">
        <v>0</v>
      </c>
    </row>
    <row r="29" spans="2:5" hidden="1" x14ac:dyDescent="0.35">
      <c r="B29" s="33" t="s">
        <v>214</v>
      </c>
      <c r="C29" s="33">
        <v>2</v>
      </c>
      <c r="D29" s="33">
        <v>2</v>
      </c>
      <c r="E29" s="33">
        <v>0</v>
      </c>
    </row>
    <row r="30" spans="2:5" hidden="1" x14ac:dyDescent="0.35">
      <c r="B30" s="33" t="s">
        <v>229</v>
      </c>
      <c r="C30" s="33">
        <v>7</v>
      </c>
      <c r="D30" s="33">
        <v>7</v>
      </c>
      <c r="E30" s="33">
        <v>0</v>
      </c>
    </row>
    <row r="31" spans="2:5" hidden="1" x14ac:dyDescent="0.35">
      <c r="B31" s="33" t="s">
        <v>234</v>
      </c>
      <c r="C31" s="33">
        <v>2</v>
      </c>
      <c r="D31" s="33">
        <v>2</v>
      </c>
      <c r="E31" s="33">
        <v>0</v>
      </c>
    </row>
    <row r="32" spans="2:5" hidden="1" x14ac:dyDescent="0.35">
      <c r="B32" s="33" t="s">
        <v>231</v>
      </c>
      <c r="C32" s="33">
        <v>1</v>
      </c>
      <c r="D32" s="33">
        <v>1</v>
      </c>
      <c r="E32" s="33">
        <v>0</v>
      </c>
    </row>
    <row r="33" spans="2:5" hidden="1" x14ac:dyDescent="0.35">
      <c r="B33" s="33" t="s">
        <v>232</v>
      </c>
      <c r="C33" s="33">
        <v>3</v>
      </c>
      <c r="D33" s="33">
        <v>3</v>
      </c>
      <c r="E33" s="33">
        <v>0</v>
      </c>
    </row>
    <row r="34" spans="2:5" x14ac:dyDescent="0.35">
      <c r="B34" s="51" t="s">
        <v>233</v>
      </c>
      <c r="C34" s="51">
        <v>17</v>
      </c>
      <c r="D34" s="51">
        <v>15</v>
      </c>
      <c r="E34" s="51">
        <v>2</v>
      </c>
    </row>
    <row r="35" spans="2:5" x14ac:dyDescent="0.35">
      <c r="B35" s="33" t="s">
        <v>239</v>
      </c>
      <c r="C35" s="33">
        <v>16</v>
      </c>
      <c r="D35" s="33">
        <v>11</v>
      </c>
      <c r="E35" s="33">
        <v>5</v>
      </c>
    </row>
    <row r="36" spans="2:5" hidden="1" x14ac:dyDescent="0.35">
      <c r="B36" s="33" t="s">
        <v>238</v>
      </c>
      <c r="C36" s="33">
        <v>1</v>
      </c>
      <c r="D36" s="33">
        <v>1</v>
      </c>
      <c r="E36" s="33">
        <v>0</v>
      </c>
    </row>
    <row r="37" spans="2:5" x14ac:dyDescent="0.35">
      <c r="B37" s="33" t="s">
        <v>245</v>
      </c>
      <c r="C37" s="33">
        <v>28</v>
      </c>
      <c r="D37" s="33">
        <v>24</v>
      </c>
      <c r="E37" s="33">
        <v>4</v>
      </c>
    </row>
    <row r="38" spans="2:5" hidden="1" x14ac:dyDescent="0.35">
      <c r="B38" s="33" t="s">
        <v>265</v>
      </c>
      <c r="C38" s="33">
        <v>3</v>
      </c>
      <c r="D38" s="33">
        <v>3</v>
      </c>
      <c r="E38" s="33">
        <v>0</v>
      </c>
    </row>
    <row r="39" spans="2:5" hidden="1" x14ac:dyDescent="0.35">
      <c r="B39" s="33" t="s">
        <v>254</v>
      </c>
      <c r="C39" s="33">
        <v>2</v>
      </c>
      <c r="D39" s="33">
        <v>2</v>
      </c>
      <c r="E39" s="33">
        <v>0</v>
      </c>
    </row>
    <row r="40" spans="2:5" hidden="1" x14ac:dyDescent="0.35">
      <c r="B40" s="33" t="s">
        <v>270</v>
      </c>
      <c r="C40" s="33">
        <v>3</v>
      </c>
      <c r="D40" s="33">
        <v>3</v>
      </c>
      <c r="E40" s="33">
        <v>0</v>
      </c>
    </row>
    <row r="41" spans="2:5" x14ac:dyDescent="0.35">
      <c r="B41" s="33" t="s">
        <v>318</v>
      </c>
      <c r="C41" s="33">
        <v>20</v>
      </c>
      <c r="D41" s="33">
        <v>13</v>
      </c>
      <c r="E41" s="33">
        <v>7</v>
      </c>
    </row>
    <row r="42" spans="2:5" x14ac:dyDescent="0.35">
      <c r="B42" s="33" t="s">
        <v>313</v>
      </c>
      <c r="C42" s="33">
        <v>2</v>
      </c>
      <c r="D42" s="33">
        <v>1</v>
      </c>
      <c r="E42" s="33">
        <v>1</v>
      </c>
    </row>
    <row r="43" spans="2:5" hidden="1" x14ac:dyDescent="0.35">
      <c r="B43" s="33" t="s">
        <v>314</v>
      </c>
      <c r="C43" s="33">
        <v>2</v>
      </c>
      <c r="D43" s="33">
        <v>2</v>
      </c>
      <c r="E43" s="33">
        <v>0</v>
      </c>
    </row>
    <row r="44" spans="2:5" hidden="1" x14ac:dyDescent="0.35">
      <c r="B44" s="33" t="s">
        <v>334</v>
      </c>
      <c r="C44" s="33">
        <v>2</v>
      </c>
      <c r="D44" s="33">
        <v>2</v>
      </c>
      <c r="E44" s="33">
        <v>0</v>
      </c>
    </row>
    <row r="45" spans="2:5" hidden="1" x14ac:dyDescent="0.35">
      <c r="B45" s="33" t="s">
        <v>356</v>
      </c>
      <c r="C45" s="33">
        <v>14</v>
      </c>
      <c r="D45" s="33">
        <v>14</v>
      </c>
      <c r="E45" s="33">
        <v>0</v>
      </c>
    </row>
    <row r="46" spans="2:5" hidden="1" x14ac:dyDescent="0.35">
      <c r="B46" s="33" t="s">
        <v>357</v>
      </c>
      <c r="C46" s="33">
        <v>3</v>
      </c>
      <c r="D46" s="33">
        <v>3</v>
      </c>
      <c r="E46" s="33">
        <v>0</v>
      </c>
    </row>
    <row r="47" spans="2:5" hidden="1" x14ac:dyDescent="0.35">
      <c r="B47" s="33" t="s">
        <v>358</v>
      </c>
      <c r="C47" s="33">
        <v>6</v>
      </c>
      <c r="D47" s="33">
        <v>6</v>
      </c>
      <c r="E47" s="33">
        <v>0</v>
      </c>
    </row>
    <row r="48" spans="2:5" hidden="1" x14ac:dyDescent="0.35">
      <c r="B48" s="33" t="s">
        <v>365</v>
      </c>
      <c r="C48" s="33">
        <v>2</v>
      </c>
      <c r="D48" s="33">
        <v>2</v>
      </c>
      <c r="E48" s="33">
        <v>0</v>
      </c>
    </row>
    <row r="49" spans="2:5" hidden="1" x14ac:dyDescent="0.35">
      <c r="B49" s="33" t="s">
        <v>373</v>
      </c>
      <c r="C49" s="33">
        <v>1</v>
      </c>
      <c r="D49" s="33">
        <v>1</v>
      </c>
      <c r="E49" s="33">
        <v>0</v>
      </c>
    </row>
    <row r="50" spans="2:5" hidden="1" x14ac:dyDescent="0.35">
      <c r="B50" s="33" t="s">
        <v>359</v>
      </c>
      <c r="C50" s="33">
        <v>20</v>
      </c>
      <c r="D50" s="33">
        <v>20</v>
      </c>
      <c r="E50" s="33">
        <v>0</v>
      </c>
    </row>
    <row r="51" spans="2:5" hidden="1" x14ac:dyDescent="0.35">
      <c r="B51" s="33" t="s">
        <v>375</v>
      </c>
      <c r="C51" s="33">
        <v>118</v>
      </c>
      <c r="D51" s="33">
        <v>118</v>
      </c>
      <c r="E51" s="33">
        <v>0</v>
      </c>
    </row>
    <row r="52" spans="2:5" hidden="1" x14ac:dyDescent="0.35">
      <c r="B52" s="33" t="s">
        <v>378</v>
      </c>
      <c r="C52" s="33">
        <v>16</v>
      </c>
      <c r="D52" s="33">
        <v>16</v>
      </c>
      <c r="E52" s="33">
        <v>0</v>
      </c>
    </row>
    <row r="53" spans="2:5" x14ac:dyDescent="0.35">
      <c r="B53" s="51" t="s">
        <v>405</v>
      </c>
      <c r="C53" s="51">
        <v>89</v>
      </c>
      <c r="D53" s="51">
        <v>82</v>
      </c>
      <c r="E53" s="51">
        <v>7</v>
      </c>
    </row>
    <row r="54" spans="2:5" hidden="1" x14ac:dyDescent="0.35">
      <c r="B54" s="33" t="s">
        <v>426</v>
      </c>
      <c r="C54" s="33">
        <v>1</v>
      </c>
      <c r="D54" s="33">
        <v>1</v>
      </c>
      <c r="E54" s="33">
        <v>0</v>
      </c>
    </row>
    <row r="55" spans="2:5" hidden="1" x14ac:dyDescent="0.35">
      <c r="B55" s="33" t="s">
        <v>436</v>
      </c>
      <c r="C55" s="33">
        <v>4</v>
      </c>
      <c r="D55" s="33">
        <v>4</v>
      </c>
      <c r="E55" s="33">
        <v>0</v>
      </c>
    </row>
    <row r="56" spans="2:5" hidden="1" x14ac:dyDescent="0.35">
      <c r="B56" s="33" t="s">
        <v>435</v>
      </c>
      <c r="C56" s="33">
        <v>49</v>
      </c>
      <c r="D56" s="33">
        <v>49</v>
      </c>
      <c r="E56" s="33">
        <v>0</v>
      </c>
    </row>
    <row r="57" spans="2:5" hidden="1" x14ac:dyDescent="0.35">
      <c r="B57" s="33" t="s">
        <v>431</v>
      </c>
      <c r="C57" s="33">
        <v>13</v>
      </c>
      <c r="D57" s="33">
        <v>13</v>
      </c>
      <c r="E57" s="33">
        <v>0</v>
      </c>
    </row>
    <row r="58" spans="2:5" hidden="1" x14ac:dyDescent="0.35">
      <c r="B58" s="33" t="s">
        <v>430</v>
      </c>
      <c r="C58" s="33">
        <v>10</v>
      </c>
      <c r="D58" s="33">
        <v>10</v>
      </c>
      <c r="E58" s="33">
        <v>0</v>
      </c>
    </row>
    <row r="59" spans="2:5" hidden="1" x14ac:dyDescent="0.35">
      <c r="B59" s="33" t="s">
        <v>432</v>
      </c>
      <c r="C59" s="33">
        <v>12</v>
      </c>
      <c r="D59" s="33">
        <v>12</v>
      </c>
      <c r="E59" s="33">
        <v>0</v>
      </c>
    </row>
    <row r="60" spans="2:5" hidden="1" x14ac:dyDescent="0.35">
      <c r="B60" s="33" t="s">
        <v>447</v>
      </c>
      <c r="C60" s="33">
        <v>3</v>
      </c>
      <c r="D60" s="33">
        <v>3</v>
      </c>
      <c r="E60" s="33">
        <v>0</v>
      </c>
    </row>
    <row r="61" spans="2:5" hidden="1" x14ac:dyDescent="0.35">
      <c r="B61" s="33" t="s">
        <v>458</v>
      </c>
      <c r="C61" s="33">
        <v>9</v>
      </c>
      <c r="D61" s="33">
        <v>9</v>
      </c>
      <c r="E61" s="33">
        <v>0</v>
      </c>
    </row>
    <row r="62" spans="2:5" hidden="1" x14ac:dyDescent="0.35">
      <c r="B62" s="33" t="s">
        <v>462</v>
      </c>
      <c r="C62" s="33">
        <v>12</v>
      </c>
      <c r="D62" s="33">
        <v>12</v>
      </c>
      <c r="E62" s="33">
        <v>0</v>
      </c>
    </row>
    <row r="63" spans="2:5" hidden="1" x14ac:dyDescent="0.35">
      <c r="B63" s="33" t="s">
        <v>491</v>
      </c>
      <c r="C63" s="33">
        <v>14</v>
      </c>
      <c r="D63" s="33">
        <v>14</v>
      </c>
      <c r="E63" s="33">
        <v>0</v>
      </c>
    </row>
    <row r="64" spans="2:5" hidden="1" x14ac:dyDescent="0.35">
      <c r="B64" s="33" t="s">
        <v>489</v>
      </c>
      <c r="C64" s="33">
        <v>42</v>
      </c>
      <c r="D64" s="33">
        <v>42</v>
      </c>
      <c r="E64" s="33">
        <v>0</v>
      </c>
    </row>
    <row r="65" spans="2:5" x14ac:dyDescent="0.35">
      <c r="B65" s="33" t="s">
        <v>501</v>
      </c>
      <c r="C65" s="33">
        <v>1</v>
      </c>
      <c r="E65" s="33">
        <v>1</v>
      </c>
    </row>
    <row r="66" spans="2:5" hidden="1" x14ac:dyDescent="0.35">
      <c r="B66" s="33" t="s">
        <v>518</v>
      </c>
      <c r="C66" s="33">
        <v>10</v>
      </c>
      <c r="D66" s="33">
        <v>10</v>
      </c>
      <c r="E66" s="33">
        <v>0</v>
      </c>
    </row>
    <row r="67" spans="2:5" hidden="1" x14ac:dyDescent="0.35">
      <c r="B67" s="33" t="s">
        <v>575</v>
      </c>
      <c r="C67" s="33">
        <v>5</v>
      </c>
      <c r="D67" s="33">
        <v>5</v>
      </c>
      <c r="E67" s="33">
        <v>0</v>
      </c>
    </row>
    <row r="68" spans="2:5" hidden="1" x14ac:dyDescent="0.35">
      <c r="B68" s="33" t="s">
        <v>573</v>
      </c>
      <c r="C68" s="33">
        <v>2</v>
      </c>
      <c r="D68" s="33">
        <v>2</v>
      </c>
      <c r="E68" s="33">
        <v>0</v>
      </c>
    </row>
    <row r="69" spans="2:5" hidden="1" x14ac:dyDescent="0.35">
      <c r="B69" s="33" t="s">
        <v>568</v>
      </c>
      <c r="C69" s="33">
        <v>1</v>
      </c>
      <c r="D69" s="33">
        <v>1</v>
      </c>
      <c r="E69" s="33">
        <v>0</v>
      </c>
    </row>
    <row r="70" spans="2:5" hidden="1" x14ac:dyDescent="0.35">
      <c r="B70" s="33" t="s">
        <v>584</v>
      </c>
      <c r="C70" s="33">
        <v>26</v>
      </c>
      <c r="D70" s="33">
        <v>26</v>
      </c>
      <c r="E70" s="33">
        <v>0</v>
      </c>
    </row>
    <row r="71" spans="2:5" hidden="1" x14ac:dyDescent="0.35">
      <c r="B71" s="33" t="s">
        <v>592</v>
      </c>
      <c r="C71" s="33">
        <v>12</v>
      </c>
      <c r="D71" s="33">
        <v>12</v>
      </c>
      <c r="E71" s="33">
        <v>0</v>
      </c>
    </row>
    <row r="72" spans="2:5" hidden="1" x14ac:dyDescent="0.35">
      <c r="B72" s="33" t="s">
        <v>593</v>
      </c>
      <c r="C72" s="33">
        <v>2</v>
      </c>
      <c r="D72" s="33">
        <v>2</v>
      </c>
      <c r="E72" s="33">
        <v>0</v>
      </c>
    </row>
    <row r="73" spans="2:5" hidden="1" x14ac:dyDescent="0.35">
      <c r="B73" s="33" t="s">
        <v>594</v>
      </c>
      <c r="C73" s="33">
        <v>4</v>
      </c>
      <c r="D73" s="33">
        <v>4</v>
      </c>
      <c r="E73" s="33">
        <v>0</v>
      </c>
    </row>
    <row r="74" spans="2:5" hidden="1" x14ac:dyDescent="0.35">
      <c r="B74" s="33" t="s">
        <v>580</v>
      </c>
      <c r="C74" s="33">
        <v>20</v>
      </c>
      <c r="D74" s="33">
        <v>20</v>
      </c>
      <c r="E74" s="33">
        <v>0</v>
      </c>
    </row>
    <row r="75" spans="2:5" hidden="1" x14ac:dyDescent="0.35">
      <c r="B75" s="33" t="s">
        <v>615</v>
      </c>
      <c r="C75" s="33">
        <v>40</v>
      </c>
      <c r="D75" s="33">
        <v>40</v>
      </c>
      <c r="E75" s="33">
        <v>0</v>
      </c>
    </row>
    <row r="76" spans="2:5" x14ac:dyDescent="0.35">
      <c r="B76" s="33" t="s">
        <v>614</v>
      </c>
      <c r="C76" s="33">
        <v>20</v>
      </c>
      <c r="D76" s="33">
        <v>18</v>
      </c>
      <c r="E76" s="33">
        <v>2</v>
      </c>
    </row>
    <row r="77" spans="2:5" x14ac:dyDescent="0.35">
      <c r="B77" s="51" t="s">
        <v>627</v>
      </c>
      <c r="C77" s="51">
        <v>44</v>
      </c>
      <c r="D77" s="51">
        <v>25</v>
      </c>
      <c r="E77" s="51">
        <v>19</v>
      </c>
    </row>
    <row r="78" spans="2:5" x14ac:dyDescent="0.35">
      <c r="B78" s="33" t="s">
        <v>628</v>
      </c>
      <c r="C78" s="33">
        <v>23</v>
      </c>
      <c r="D78" s="33">
        <v>17</v>
      </c>
      <c r="E78" s="33">
        <v>6</v>
      </c>
    </row>
    <row r="79" spans="2:5" hidden="1" x14ac:dyDescent="0.35">
      <c r="B79" s="33" t="s">
        <v>663</v>
      </c>
      <c r="C79" s="33">
        <v>2</v>
      </c>
      <c r="D79" s="33">
        <v>2</v>
      </c>
      <c r="E79" s="33">
        <v>0</v>
      </c>
    </row>
    <row r="80" spans="2:5" hidden="1" x14ac:dyDescent="0.35">
      <c r="B80" s="33" t="s">
        <v>650</v>
      </c>
      <c r="C80" s="33">
        <v>12</v>
      </c>
      <c r="D80" s="33">
        <v>12</v>
      </c>
      <c r="E80" s="33">
        <v>0</v>
      </c>
    </row>
    <row r="81" spans="2:5" x14ac:dyDescent="0.35">
      <c r="B81" s="33" t="s">
        <v>639</v>
      </c>
      <c r="C81" s="33">
        <v>20</v>
      </c>
      <c r="D81" s="33">
        <v>17</v>
      </c>
      <c r="E81" s="33">
        <v>3</v>
      </c>
    </row>
    <row r="82" spans="2:5" hidden="1" x14ac:dyDescent="0.35">
      <c r="B82" s="33" t="s">
        <v>660</v>
      </c>
      <c r="C82" s="33">
        <v>2</v>
      </c>
      <c r="D82" s="33">
        <v>2</v>
      </c>
      <c r="E82" s="33">
        <v>0</v>
      </c>
    </row>
    <row r="83" spans="2:5" x14ac:dyDescent="0.35">
      <c r="B83" s="51" t="s">
        <v>662</v>
      </c>
      <c r="C83" s="51">
        <v>10</v>
      </c>
      <c r="D83" s="51">
        <v>4</v>
      </c>
      <c r="E83" s="51">
        <v>6</v>
      </c>
    </row>
    <row r="84" spans="2:5" hidden="1" x14ac:dyDescent="0.35">
      <c r="B84" s="33" t="s">
        <v>682</v>
      </c>
      <c r="C84" s="33">
        <v>2</v>
      </c>
      <c r="D84" s="33">
        <v>2</v>
      </c>
      <c r="E84" s="33">
        <v>0</v>
      </c>
    </row>
    <row r="85" spans="2:5" x14ac:dyDescent="0.35">
      <c r="B85" s="33" t="s">
        <v>693</v>
      </c>
      <c r="C85" s="33">
        <v>12</v>
      </c>
      <c r="D85" s="33">
        <v>3</v>
      </c>
      <c r="E85" s="33">
        <v>9</v>
      </c>
    </row>
    <row r="86" spans="2:5" hidden="1" x14ac:dyDescent="0.35">
      <c r="B86" s="33" t="s">
        <v>697</v>
      </c>
      <c r="C86" s="33">
        <v>1</v>
      </c>
      <c r="D86" s="33">
        <v>1</v>
      </c>
      <c r="E86" s="33">
        <v>0</v>
      </c>
    </row>
    <row r="87" spans="2:5" x14ac:dyDescent="0.35">
      <c r="B87" s="141" t="s">
        <v>181</v>
      </c>
      <c r="C87" s="141">
        <v>1990</v>
      </c>
      <c r="D87" s="141">
        <v>1837</v>
      </c>
      <c r="E87" s="141">
        <v>153</v>
      </c>
    </row>
  </sheetData>
  <autoFilter ref="B3:E87" xr:uid="{B17A64E4-B0F4-480E-B8C3-EEF26E3C11F6}">
    <filterColumn colId="3">
      <filters>
        <filter val="1"/>
        <filter val="14"/>
        <filter val="15"/>
        <filter val="153"/>
        <filter val="19"/>
        <filter val="2"/>
        <filter val="3"/>
        <filter val="39"/>
        <filter val="4"/>
        <filter val="5"/>
        <filter val="6"/>
        <filter val="7"/>
        <filter val="9"/>
      </filters>
    </filterColumn>
  </autoFilter>
  <pageMargins left="0.59055118110236227" right="0.39370078740157483" top="0.74803149606299213" bottom="0.74803149606299213" header="0.31496062992125984" footer="0.31496062992125984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2022-03-04T15:44:09Z</cp:lastPrinted>
  <dcterms:created xsi:type="dcterms:W3CDTF">2020-03-12T07:09:25Z</dcterms:created>
  <dcterms:modified xsi:type="dcterms:W3CDTF">2022-03-12T17:03:23Z</dcterms:modified>
</cp:coreProperties>
</file>